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3\Белкамнефть\220923 КС 2\"/>
    </mc:Choice>
  </mc:AlternateContent>
  <xr:revisionPtr revIDLastSave="0" documentId="13_ncr:1_{97B1AB94-7F5A-4E58-9BE0-7E3D327D6E1C}" xr6:coauthVersionLast="36" xr6:coauthVersionMax="36" xr10:uidLastSave="{00000000-0000-0000-0000-000000000000}"/>
  <bookViews>
    <workbookView xWindow="12720" yWindow="480" windowWidth="11923" windowHeight="13337" xr2:uid="{00000000-000D-0000-FFFF-FFFF00000000}"/>
  </bookViews>
  <sheets>
    <sheet name="Вод-д до к.4" sheetId="2" r:id="rId1"/>
    <sheet name="Приложение 6" sheetId="6" r:id="rId2"/>
    <sheet name="Приложение 7" sheetId="7" r:id="rId3"/>
    <sheet name="окраска" sheetId="4" r:id="rId4"/>
  </sheets>
  <definedNames>
    <definedName name="_xlnm._FilterDatabase" localSheetId="0" hidden="1">'Вод-д до к.4'!$A$20:$E$200</definedName>
    <definedName name="Constr" localSheetId="0">'Вод-д до к.4'!#REF!</definedName>
    <definedName name="FOT" localSheetId="0">'Вод-д до к.4'!#REF!</definedName>
    <definedName name="Ind" localSheetId="0">'Вод-д до к.4'!#REF!</definedName>
    <definedName name="Obj" localSheetId="0">'Вод-д до к.4'!#REF!</definedName>
    <definedName name="Obosn" localSheetId="0">'Вод-д до к.4'!#REF!</definedName>
    <definedName name="SmPr" localSheetId="0">'Вод-д до к.4'!#REF!</definedName>
    <definedName name="_xlnm.Print_Area" localSheetId="0">'Вод-д до к.4'!$A$1:$D$206</definedName>
  </definedNames>
  <calcPr calcId="191029"/>
</workbook>
</file>

<file path=xl/calcChain.xml><?xml version="1.0" encoding="utf-8"?>
<calcChain xmlns="http://schemas.openxmlformats.org/spreadsheetml/2006/main">
  <c r="D37" i="2" l="1"/>
  <c r="E155" i="2" l="1"/>
  <c r="D33" i="2"/>
  <c r="E30" i="2"/>
  <c r="F30" i="2" s="1"/>
  <c r="D27" i="2" l="1"/>
  <c r="A24" i="2" l="1"/>
  <c r="A25" i="2" s="1"/>
  <c r="A26" i="2" s="1"/>
  <c r="A27" i="2" s="1"/>
  <c r="A28" i="2" s="1"/>
  <c r="A29" i="2" l="1"/>
  <c r="A30" i="2" s="1"/>
  <c r="A32" i="2" s="1"/>
  <c r="A33" i="2" s="1"/>
  <c r="A36" i="2" s="1"/>
  <c r="E166" i="2"/>
  <c r="E161" i="2"/>
  <c r="E134" i="2"/>
  <c r="C8" i="4"/>
  <c r="E8" i="4" s="1"/>
  <c r="E135" i="2"/>
  <c r="E133" i="2"/>
  <c r="E132" i="2"/>
  <c r="E131" i="2"/>
  <c r="E130" i="2"/>
  <c r="D137" i="2"/>
  <c r="A37" i="2" l="1"/>
  <c r="A38" i="2" s="1"/>
  <c r="A39" i="2" s="1"/>
  <c r="A40" i="2" s="1"/>
  <c r="A41" i="2" s="1"/>
  <c r="A42" i="2" s="1"/>
  <c r="A43" i="2" s="1"/>
  <c r="A44" i="2" s="1"/>
  <c r="A45" i="2" s="1"/>
  <c r="A46" i="2" s="1"/>
  <c r="A49" i="2" s="1"/>
  <c r="E95" i="2"/>
  <c r="E88" i="2"/>
  <c r="E81" i="2"/>
  <c r="E74" i="2"/>
  <c r="D62" i="2"/>
  <c r="D61" i="2"/>
  <c r="D52" i="2"/>
  <c r="D51" i="2"/>
  <c r="D57" i="2"/>
  <c r="D56" i="2"/>
  <c r="D155" i="2" l="1"/>
  <c r="F155" i="2"/>
  <c r="D154" i="2"/>
  <c r="D153" i="2"/>
  <c r="D149" i="2" l="1"/>
  <c r="D148" i="2"/>
  <c r="D140" i="2"/>
  <c r="D4" i="4"/>
  <c r="D3" i="4"/>
  <c r="D125" i="2"/>
  <c r="D123" i="2"/>
  <c r="D119" i="2"/>
  <c r="E119" i="2" s="1"/>
  <c r="D110" i="2"/>
  <c r="D104" i="2"/>
  <c r="E104" i="2" l="1"/>
  <c r="E146" i="2"/>
  <c r="D67" i="2"/>
  <c r="D66" i="2"/>
  <c r="E65" i="2"/>
  <c r="D162" i="2" l="1"/>
  <c r="F160" i="2" l="1"/>
  <c r="E160" i="2"/>
  <c r="E158" i="2"/>
  <c r="D164" i="2" l="1"/>
  <c r="E60" i="2" l="1"/>
  <c r="E59" i="2" l="1"/>
  <c r="G52" i="2"/>
  <c r="F57" i="2"/>
  <c r="E57" i="2"/>
  <c r="E52" i="2" l="1"/>
  <c r="F52" i="2" s="1"/>
  <c r="D116" i="2" l="1"/>
  <c r="D167" i="2" l="1"/>
  <c r="D151" i="2" l="1"/>
  <c r="D2" i="4" l="1"/>
  <c r="A50" i="2" l="1"/>
  <c r="A51" i="2" s="1"/>
  <c r="A52" i="2" s="1"/>
  <c r="A54" i="2" l="1"/>
  <c r="A55" i="2" s="1"/>
  <c r="A56" i="2" s="1"/>
  <c r="A57" i="2" s="1"/>
  <c r="A59" i="2" s="1"/>
  <c r="A60" i="2" s="1"/>
  <c r="A61" i="2" s="1"/>
  <c r="A62" i="2" s="1"/>
  <c r="A65" i="2" l="1"/>
  <c r="A66" i="2" s="1"/>
  <c r="A67" i="2" s="1"/>
  <c r="A68" i="2" s="1"/>
  <c r="A69" i="2" s="1"/>
  <c r="A70" i="2" s="1"/>
  <c r="A74" i="2" s="1"/>
  <c r="A75" i="2" s="1"/>
  <c r="A76" i="2" s="1"/>
  <c r="A77" i="2" s="1"/>
  <c r="A78" i="2" s="1"/>
  <c r="A79" i="2" s="1"/>
  <c r="A81" i="2" s="1"/>
  <c r="A82" i="2" s="1"/>
  <c r="A83" i="2" s="1"/>
  <c r="A84" i="2" s="1"/>
  <c r="A85" i="2" s="1"/>
  <c r="A86" i="2" s="1"/>
  <c r="A88" i="2" l="1"/>
  <c r="A89" i="2" s="1"/>
  <c r="A90" i="2" s="1"/>
  <c r="A91" i="2" s="1"/>
  <c r="A92" i="2" s="1"/>
  <c r="A93" i="2" s="1"/>
  <c r="A95" i="2" s="1"/>
  <c r="A96" i="2" s="1"/>
  <c r="A97" i="2" s="1"/>
  <c r="A98" i="2" s="1"/>
  <c r="A99" i="2" s="1"/>
  <c r="A100" i="2" s="1"/>
  <c r="A104" i="2" s="1"/>
  <c r="A106" i="2" l="1"/>
  <c r="A107" i="2" l="1"/>
  <c r="A108" i="2" s="1"/>
  <c r="A110" i="2" s="1"/>
  <c r="A111" i="2" s="1"/>
  <c r="A112" i="2" s="1"/>
  <c r="A113" i="2" l="1"/>
  <c r="A114" i="2" s="1"/>
  <c r="A115" i="2" s="1"/>
  <c r="A116" i="2" s="1"/>
  <c r="A119" i="2" s="1"/>
  <c r="A120" i="2" s="1"/>
  <c r="A121" i="2" s="1"/>
  <c r="A123" i="2" s="1"/>
  <c r="A124" i="2" s="1"/>
  <c r="A125" i="2" s="1"/>
  <c r="A126" i="2" s="1"/>
  <c r="A127" i="2" s="1"/>
  <c r="A128" i="2" s="1"/>
  <c r="A130" i="2" l="1"/>
  <c r="A131" i="2" s="1"/>
  <c r="A132" i="2" s="1"/>
  <c r="A133" i="2" s="1"/>
  <c r="A134" i="2" s="1"/>
  <c r="A135" i="2" s="1"/>
  <c r="A136" i="2" s="1"/>
  <c r="A137" i="2" s="1"/>
  <c r="A140" i="2" s="1"/>
  <c r="A141" i="2" s="1"/>
  <c r="A142" i="2" s="1"/>
  <c r="A144" i="2" s="1"/>
  <c r="A146" i="2" s="1"/>
  <c r="A147" i="2" s="1"/>
  <c r="A148" i="2" s="1"/>
  <c r="A149" i="2" l="1"/>
  <c r="A150" i="2" s="1"/>
  <c r="A151" i="2" s="1"/>
  <c r="A152" i="2" s="1"/>
  <c r="A153" i="2" s="1"/>
  <c r="A154" i="2" s="1"/>
  <c r="A155" i="2" l="1"/>
  <c r="A158" i="2" s="1"/>
  <c r="A159" i="2" s="1"/>
  <c r="A160" i="2" s="1"/>
  <c r="A161" i="2" s="1"/>
  <c r="A162" i="2" s="1"/>
  <c r="A163" i="2" s="1"/>
  <c r="A164" i="2" s="1"/>
  <c r="A165" i="2" s="1"/>
  <c r="A166" i="2" s="1"/>
  <c r="A167" i="2" s="1"/>
</calcChain>
</file>

<file path=xl/sharedStrings.xml><?xml version="1.0" encoding="utf-8"?>
<sst xmlns="http://schemas.openxmlformats.org/spreadsheetml/2006/main" count="430" uniqueCount="282">
  <si>
    <t>№ пп</t>
  </si>
  <si>
    <t>Ед. изм.</t>
  </si>
  <si>
    <t>Кол.</t>
  </si>
  <si>
    <t>в Удмуртской Республике.</t>
  </si>
  <si>
    <t>Информация о ЗАКАЗЧИКЕ работ и сведения необходимые для подготовки предложений.</t>
  </si>
  <si>
    <t>1 стык</t>
  </si>
  <si>
    <t>1 м3</t>
  </si>
  <si>
    <t xml:space="preserve">            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</si>
  <si>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 xml:space="preserve">             При составлении сметной документации количество материалов необходимо учитывать с коэффициентом расхода, согласно сметных норм.</t>
  </si>
  <si>
    <t xml:space="preserve">          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</si>
  <si>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 xml:space="preserve">          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</si>
  <si>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 xml:space="preserve">          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</si>
  <si>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Наименование</t>
  </si>
  <si>
    <t>1 м</t>
  </si>
  <si>
    <t xml:space="preserve">            Изготовление металлоконструкций из материала заказчика выполняет подрядная организация. Затраты на изготовление, зачистку, огрунтовку и покраску за 2 раза металлоконструкций предусматривать при подготовке коммерческого предложения.</t>
  </si>
  <si>
    <t>1 шт</t>
  </si>
  <si>
    <t>1 м2</t>
  </si>
  <si>
    <t>Земляные работы</t>
  </si>
  <si>
    <t xml:space="preserve">Техническое задание </t>
  </si>
  <si>
    <t>на участие в тендере на выполнение строительно-монтажных работ по</t>
  </si>
  <si>
    <t>капитальному строительству</t>
  </si>
  <si>
    <t xml:space="preserve">         Участие Подрядчика в СРО обязательно. К коммерческому предложению приложить выписку из реестра с официального сайта СРО.</t>
  </si>
  <si>
    <t xml:space="preserve">          Претендент, направивший заявку на участие в тендере заведомо принимает условия об ответственности контрагента и возможные штрафными санкциями, установленные Положением о договорной работе Общества.</t>
  </si>
  <si>
    <t xml:space="preserve">            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инертных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</si>
  <si>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</si>
  <si>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 xml:space="preserve">Состав строительно-монтажных работ.
Квалификационные требования к Подрядчику
</t>
  </si>
  <si>
    <t xml:space="preserve">          Необходимо ежедневное присутствие представителя подрядной организации (мастера) на строительной площадке</t>
  </si>
  <si>
    <t xml:space="preserve">         Для проведения сварочных работ необходимо наличие соответствующих атттестационных свидетельств НАКС (технология сварки, материалы, оборудование) и удостоверений НАКС у персонала.</t>
  </si>
  <si>
    <t xml:space="preserve">          Подрядчик обязан обеспечить контроль за выполнением работ, которые оказывают влияние на безопасность объекта и в соответствии с технологией строительства, контроль за выполнением которых не может быть проведен после выполнения других работ, а также за безопасностью строительных конструкций и участков сетей инженерно-технического обеспечения, если устранение выявленных в процессе проведения строительного контроля недостатков невозможно без разборки или повреждения других строительных конструкций и участков сетей инженерно-технического обеспечения, за соответствием указанных работ, конструкций и участков сетей требованиям технических регламентов и проектной документации.</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</si>
  <si>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</si>
  <si>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1 шт. / 1 м3</t>
  </si>
  <si>
    <t>1 шт.</t>
  </si>
  <si>
    <t>1 м2 / 1 м3</t>
  </si>
  <si>
    <t xml:space="preserve">        В составе исполнительной документации предоставить импортированный файл из электронного тахеометра (Пункт может быть исключен при использовании теодолита). Обработать данные съемки в виде углов и расстояний от станции к точкам съемки с уравниванием, в программе Credo Dat. Предоставить файл в формате dat. Выполнить расчет земляных работ в программе Credo Генплан, либо в программах Credo_ter или Credo_mix. Предоставить файл в формате prx или файлы расчетов объемов из программ Credo_ter или Credo_mix. Предоставить картограмму объемов земляных работ в формате dwg и pdf.</t>
  </si>
  <si>
    <t>Оснащенность подрядчика основными строительными машинами и механизмами
 (собственная или арендованная с предоставлением договоров аренды)</t>
  </si>
  <si>
    <t>№ п/п</t>
  </si>
  <si>
    <t>Наименование техники</t>
  </si>
  <si>
    <t>Кол-во</t>
  </si>
  <si>
    <t>Трубоукладчик, грузоподъемностью 12тн</t>
  </si>
  <si>
    <t>Самосвал вездеходный, грузоподъемность 10-20 тн</t>
  </si>
  <si>
    <t xml:space="preserve">Автокран грузоподъемностью 14 тн, 221кВт, КС-55729-1В </t>
  </si>
  <si>
    <t>1</t>
  </si>
  <si>
    <t>Примечание: в случае отсутствия у подрядной организации машин и механизмов, предусмотренные проектом, они могут быть заменены на другие, имеющие аналогичные параметры.</t>
  </si>
  <si>
    <t>длина, м</t>
  </si>
  <si>
    <t>пл-дь на 1 пог.м</t>
  </si>
  <si>
    <t>пл-дь</t>
  </si>
  <si>
    <t xml:space="preserve">         Подрядчику необходимо иметь наличие геодезической службы для сдачи работ по объекту.</t>
  </si>
  <si>
    <t xml:space="preserve">           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</si>
  <si>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Бульдозер</t>
  </si>
  <si>
    <t>Установки для гидравлических испытаний трубопроводов</t>
  </si>
  <si>
    <t xml:space="preserve">        Для проведения сварочных работ необходимо наличие соответствующих атттестационных свидетельств НАКС (технология сварки, материалы, оборудование) и удостоверений НАКС у персонала.</t>
  </si>
  <si>
    <t>Прицеп-цистерна</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</si>
  <si>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</si>
  <si>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</si>
  <si>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</si>
  <si>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</si>
  <si>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</si>
  <si>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</si>
  <si>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</si>
  <si>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</si>
  <si>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</si>
  <si>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</si>
  <si>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</si>
  <si>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</si>
  <si>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….2023</t>
  </si>
  <si>
    <t>...2023 г.</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</si>
  <si>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</si>
  <si>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</si>
  <si>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</si>
  <si>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</si>
  <si>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</si>
  <si>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</si>
  <si>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</si>
  <si>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</si>
  <si>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</si>
  <si>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</si>
  <si>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</si>
  <si>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</si>
  <si>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</si>
  <si>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</si>
  <si>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</si>
  <si>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</si>
  <si>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</si>
  <si>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</si>
  <si>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</si>
  <si>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Март 2022 г. с ТМЦ закзачичка без НДС</t>
  </si>
  <si>
    <t>4 565 120 руб. 00 коп.</t>
  </si>
  <si>
    <t>Март 2022 г. оборудование без НДС</t>
  </si>
  <si>
    <t>Февраль 2022 г. с ТМЦ закзачичка без НДС</t>
  </si>
  <si>
    <t>286 123 руб. 50 коп.</t>
  </si>
  <si>
    <t xml:space="preserve">Февраль 2022 г.  оборудование без НДС </t>
  </si>
  <si>
    <t>ПОТРЕБНОСТЬ В ТЕХНИКЕ</t>
  </si>
  <si>
    <t>Техника</t>
  </si>
  <si>
    <t>Продолжительность в днях</t>
  </si>
  <si>
    <t>Эксковатор</t>
  </si>
  <si>
    <t>Манипулятор</t>
  </si>
  <si>
    <t>Бетоновоз</t>
  </si>
  <si>
    <t xml:space="preserve">          Подрядчик самостоятельно согласовывает ППР со сторонними организациями при выполнении работ в охранных зонах объектов, принадлежащих таким организациям, и по завершении работ самостоятельно направляет справку о подтверждении выполнения ТУ в сторонние организации.</t>
  </si>
  <si>
    <t xml:space="preserve">          Техническую рекультивацию земель в случае невозможности выполнения в благоприятный период времени перенести на следующий год с заключением доп.соглашения к договору подряда.</t>
  </si>
  <si>
    <t xml:space="preserve">        Подрядчик должен предоставлять материалы исполнительной геодезической съемки, в том числе в электронном виде в формате dxf, dwg при завершении этапа укладки подземных линейных коммуникаций (трубопроводов, кабелей), а так же по завершению строительства наземных и надземных линейных объектов.</t>
  </si>
  <si>
    <t xml:space="preserve">        Исполнительная геодезическая документация должна быть выполнена в соответсвтии с ГОСТ Р 51872-2019 и предоставляться в 2-х экземплярах на бумажном носителе и электронном в виде.</t>
  </si>
  <si>
    <t xml:space="preserve">          Условия оплаты: - в размере 90%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10%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</si>
  <si>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t>0,8 м</t>
  </si>
  <si>
    <r>
      <t xml:space="preserve">Заказчик – </t>
    </r>
    <r>
      <rPr>
        <sz val="12"/>
        <rFont val="Times New Roman"/>
        <family val="1"/>
        <charset val="204"/>
      </rPr>
      <t xml:space="preserve">ООО «Белкамнефть» </t>
    </r>
  </si>
  <si>
    <r>
      <t xml:space="preserve">Месторождение: </t>
    </r>
    <r>
      <rPr>
        <sz val="12"/>
        <rFont val="Times New Roman"/>
        <family val="1"/>
        <charset val="204"/>
      </rPr>
      <t xml:space="preserve"> Вятская площадь Арланского нефтяного месторождения в Удмуртской Республике.</t>
    </r>
  </si>
  <si>
    <t>1 м / 1 тн</t>
  </si>
  <si>
    <t>Примечание: работы по разработке грунта для устройства футляров, а также восстановление дорожного покрытия учтены в разделе "Земляные работы"</t>
  </si>
  <si>
    <t>1м3</t>
  </si>
  <si>
    <t>1 шт. / 1 тн</t>
  </si>
  <si>
    <t>Примечание: визуальному и измерительному контролю подлежат все сварные соединения.</t>
  </si>
  <si>
    <t>дл, м</t>
  </si>
  <si>
    <t>Примечание: разработка грунта и обратная засыпка приведены в разделе "Земляные работы"</t>
  </si>
  <si>
    <t>1 шт. / 1 м3 / 1тн</t>
  </si>
  <si>
    <t>1 отв.</t>
  </si>
  <si>
    <t>1м2</t>
  </si>
  <si>
    <t>Экскаватор гусеничный одноковшовый с отвалом, вместимость ковша 0,25/0,5 м3</t>
  </si>
  <si>
    <t>"Обустройство Вятской площади Арланского нефтяного месторождения. Водовод от БКНС-6 до блока гребенок куста №4"</t>
  </si>
  <si>
    <t>Обоснование: РД №1616 "Обустройство Вятской площади Арланского нефтяного месторождения. Водовод от БКНС-6 до блока гребенок куста №4"
(рабочая документация будет выдана претендентам по мере поступления заявок).</t>
  </si>
  <si>
    <t>Технологические решения (№1616-НВ)</t>
  </si>
  <si>
    <t>13,0 / 1,334</t>
  </si>
  <si>
    <t>Установка манжет герметизирующих в комплекте с хомутами и крепежом МГП 159/426 ТУ2549-432-54892207-2006</t>
  </si>
  <si>
    <t>Укрытие манжет в комплекте хомутами и крепежом УЗМГ 159/426 ТУ 2296-006-99173846-2009</t>
  </si>
  <si>
    <t>Устройство опорно-направляющего кольца ПМТД-159/426 Тип1 ТУ 1469-001-53597015-12</t>
  </si>
  <si>
    <t>Монтаж задвижки клиновой DN150 PN16,0МПа, с ручным управлением, в комплекте с ответными фланцами, прокладками и крепежом, герметичностью затвора - по классу А (ГОСТ Р  9544-2015), ЗКЛ2 150-160НЖ с УХЛ1</t>
  </si>
  <si>
    <t>1 / 0,445</t>
  </si>
  <si>
    <t>Монтаж втулок коррозионностойких для внутренней защиты сварного шва марки ВК трубопровода 219х12 ст.09Г2C с терморасширяющимся материалом по ТУ 24.20.13-001-05991283-2017</t>
  </si>
  <si>
    <t>Монтаж втулок коррозионностойких для внутренней защиты сварного шва марки ВК трубопровода 159х10 ст.09Г2C с терморасширяющимся материалом  по ТУ 24.20.13-001-05991283-2017</t>
  </si>
  <si>
    <t>Монтаж втулок коррозионностойких для внутренней защиты сварного шва марки ВК трубопровода 159х10 ст.20 с терморасширяющимся материалом  по ТУ 24.20.13-001-05991283-2017</t>
  </si>
  <si>
    <t>труба 159х10</t>
  </si>
  <si>
    <t>Окраска металлических поверхностей трубопроводов и запорной арматуры за 2 раза эмалью ПФ-115 (цвет - зеленый)
V=1,8*0,19*2=0,7 кг</t>
  </si>
  <si>
    <t>Монтаж надземных участков высоконапорного водовода (Ø159х10 мм, L=2,36м)</t>
  </si>
  <si>
    <t>Сварка и монтаж трубопроводов из стальных труб горячедеформированных  Ø159х10 мм с наружной изоляцией по ГОСТ Р 51164-98 (табл.№1, констр.2) и внутренним антикоррозионным полимерным покрытием, в траншее,  с учетом длины фасонных деталей, в том числе:
- труба 159х10-НП-ВП-20 по ГОСТ 8732-78 с наружным покрытием (констр. №1 по ГОСТ Р 51164-98) и внутренним антикоррозионным полимерным покрытием: 3060,0 м;
- труба 159х10-НП-ВП-09Г2С по ГОСТ 8732-78 с наружным покрытием (констр. №1 по ГОСТ Р 51164-98) и  внутренним антикоррозионным полимерным покрытием: 575,0 м;
- отвод крутоизогнутый 90̊ -159х10-С1-4-2-20 ТУ 1462-014-05608841-2005 с приварными катушками L1=L2=150 мм с заводским наружным покрытием и внутренним антикоррозионным полимерным покрытием: 5 шт. (3,05 м);
- отвод крутоизогнутый 90̊ -159х10-С1-4-2-09Г2С ТУ 1462-014-05608841-2005 с приварными катушками L1=L2=150 мм с заводским  наружным покрытием и внутренним антикоррозионным полимерным покрытием: 5 шт.(3,05 м);
- отвод крутоизогнутый 60̊ - 159х10-С1-4-20 ТУ 1462-014-05608841-2005 с приварными катушками L1=L2=150 мм с заводским  наружным покрытием и внутренним антикоррозионным полимерным покрытием: 2 шт. (1,22 м);
- отвод крутоизогнутый 60̊ - 159х10-С1-4-09Г2С ТУ 1462-014-05608841-2005 с приварными катушками L1=L2=150 мм с заводским  наружным покрытием и внутренним антикоррозионным полимерным покрытием: 1 шт. (0,61 м);
- отвод крутоизогнутый 45̊ - 159х10-С1-4-20 ТУ 1462-014-05608841-2005 с приварными катушками L1=L2=150 мм с заводским наружным покрытием и внутренним антикоррозионным полимерным покрытием: 1 шт. (0,61 м);
- отвод крутоизогнутый 30̊ - 159х10-С1-4-20 ТУ 1462-014-05608841-2005 с приварными катушками L1=L2=150 мм с заводским  наружным покрытием и внутренним антикоррозионным полимерным покрытием: 4 шт. (2,44 м);
- отвод крутоизогнутый 30̊ - 159х10-С1-4-09Г2С ТУ 1462-014-05608841-2005 с приварными катушками L1=L2=150 мм с заводским наружным покрытием и внутренним антикоррозионным полимерным покрытием: 2 шт. (1,22 м);</t>
  </si>
  <si>
    <t xml:space="preserve">Сварка и монтаж трубопроводов из стальных труб горячедеформированных  Ø159х10 мм с наружной изоляцией по ГОСТ Р 51164-98 (табл.№1, констр.2) и внутренним антикоррозионным полимерным покрытием, в траншее,  с учетом длины фасонных деталей, в том числе:
- труба 159х10-НП-ВП-09Г2С по ГОСТ 8732-78 с наружным покрытием (констр. №1 по ГОСТ Р 51164-98) и  внутренним антикоррозионным полимерным покрытием: 15,5 м;
- отвод крутоизогнутый 90̊ -159х10-С1-4-2-09Г2С ТУ 1462-014-05608841-2005 с приварными катушками L1=L2=150 мм с заводским  наружным покрытием и внутренним антикоррозионным полимерным покрытием: 1 шт.(0,61 м);
- отвод крутоизогнутый 30̊ - 159х10-С1-4-09Г2С ТУ 1462-014-05608841-2005 с приварными катушками L1=L2=150 мм с заводским  наружным покрытием и внутренним антикоррозионным полимерным покрытием: 2 шт. (1,22 м);
</t>
  </si>
  <si>
    <t>Монтаж подземных участков высоконапорного водовода (Ø159х10 мм, L=17,33м)</t>
  </si>
  <si>
    <t>Сварка и монтаж трубопровода из стальных бесшовных труб горячедеформированных Ø114х9 мм с внутренним антикоррозионным полимерным покрытием, с учетом длины фасонных деталей, в том числе:
- труба 114х9-ВП-09Г2С по ГОСТ 8732-78 с заводским внутренним антикоррозионным полимерным покрытием: 0,3м;
- отвод крутоизогнутый 90̊ -114х10-С1-4-2-09Г2С ТУ 1462-014-05608841-2005 с приварными катушками L1=L2=150 мм с заводским внутренним антикоррозионным полимерным покрытием: 1 шт.(0,61 м);</t>
  </si>
  <si>
    <t>Монтаж втулок коррозионностойких для внутренней защиты сварного шва марки ВК трубопровода 114х9 ст.09Г2C с терморасширяющимся материалом  по ТУ 24.20.13-001-05991283-2017</t>
  </si>
  <si>
    <t>промысл</t>
  </si>
  <si>
    <t>технол</t>
  </si>
  <si>
    <t>труба 114х9</t>
  </si>
  <si>
    <t>Окраска металлических поверхностей трубопроводов и запорной арматуры за 2 раза эмалью ПФ-115 (цвет - зеленый)
V=0,8*0,19*2=0,3 кг</t>
  </si>
  <si>
    <t>Огрунтовка металлических поверхностей трубопроводов и запорной арматуры за 2 раза грунтовкой ГФ-021 (с предварительной очисткой, обеспыливанием и обезжириванием поверхности):
V=0,8*0,12*2=0,1 кг</t>
  </si>
  <si>
    <t>Монтаж надземных участков высоконапорного водовода (Ø159х10 мм, L=0,90м; 
Ø114х9 мм, L=0,91м)</t>
  </si>
  <si>
    <t>Сварка и монтаж трубопровода из стальных бесшовных труб горячедеформированных Ø159х10 мм с внутренним антикоррозионным полимерным покрытием, с учетом длины фасонных деталей, в том числе:
- труба 159х10-ВП-09Г2С по ГОСТ 8732-78 с заводским внутренним антикоррозионным полимерным покрытием: 0,5м;
- переход концентрический ПС-159х10-114х8-С1-4-09Г2С с приварными катушками L1=L2=150 мм с заводским внутренним антикоррозионным полимерным покрытием: 1 шт. (0,4м)</t>
  </si>
  <si>
    <t>Сварка и монтаж трубопровода из стальных бесшовных труб горячедеформированных Ø159х10 мм с внутренним антикоррозионным полимерным покрытием, с учетом длины фасонных деталей, в том числе:
- труба 159х10-ВП-09Г2С по ГОСТ 8732-78 с заводским внутренним антикоррозионным полимерным покрытием: 1,4м;
- отвод крутоизогнутый 90̊ -159х10-С1-4-2-09Г2С ТУ 1462-014-05608841-2005 с приварными катушками L1=L2=150 мм с заводским внутренним антикоррозионным полимерным покрытием: 1 шт. (0,61 м);
- переход концентрический ПС-219х12-159х10-С1-4-09Г2С с приварными катушками L1=L2=150 мм с заводским внутренним антикоррозионным полимерным покрытием: 1 шт. (0,35м)</t>
  </si>
  <si>
    <t>Контроль сварных соединений трубопроводов Ø159х10мм радиографическим методом (100 %)</t>
  </si>
  <si>
    <t xml:space="preserve">Контроль качества сварных соединений
Работы выполняются силами ООО "ЦБПО" по договору субподряда
Трубопроводы низконапорного водовода - Контроль стыков методом радиографирования 100% </t>
  </si>
  <si>
    <t>Контроль сварных соединений трубопроводов Ø219х10мм радиографическим методом (100 %)</t>
  </si>
  <si>
    <t>Контроль сварных соединений трубопроводов Ø114х9мм радиографическим методом (100 %)</t>
  </si>
  <si>
    <t>1 комплекс работ</t>
  </si>
  <si>
    <t>Очистка и испытания  полости трубопроводов 
(длина указана с учетом фасонных элементов и запорной арматуры)</t>
  </si>
  <si>
    <r>
      <t xml:space="preserve">Контроль качества изоляционного покрытия подземных участков высоконапорного водовода
</t>
    </r>
    <r>
      <rPr>
        <i/>
        <sz val="12"/>
        <rFont val="Times New Roman"/>
        <family val="1"/>
        <charset val="204"/>
      </rPr>
      <t>Примечание: выполняется силами УНИПР АО "Белкамнефть" им. А.А. Волкова</t>
    </r>
  </si>
  <si>
    <t>Контроль качества изоляционного покрытия подземных участков высоконапорного водовода</t>
  </si>
  <si>
    <r>
      <rPr>
        <i/>
        <sz val="12"/>
        <rFont val="Times New Roman"/>
        <family val="1"/>
        <charset val="204"/>
      </rPr>
      <t xml:space="preserve">для технологического участка трубопровода: </t>
    </r>
    <r>
      <rPr>
        <sz val="12"/>
        <rFont val="Times New Roman"/>
        <family val="1"/>
        <charset val="204"/>
      </rPr>
      <t xml:space="preserve">Гидравлическое испытание трубопроводов на прочность давлением Рисп=1,25*Рраб=18,75МПа в течение 30 мин. после укладки  для трубопроводов Ø159х10мм </t>
    </r>
  </si>
  <si>
    <r>
      <rPr>
        <i/>
        <sz val="12"/>
        <rFont val="Times New Roman"/>
        <family val="1"/>
        <charset val="204"/>
      </rPr>
      <t xml:space="preserve">для технологического участка трубопровода: </t>
    </r>
    <r>
      <rPr>
        <sz val="12"/>
        <rFont val="Times New Roman"/>
        <family val="1"/>
        <charset val="204"/>
      </rPr>
      <t xml:space="preserve">Гидравлическое испытание трубопроводов на герметичность давлением Рисп=Рраб=15МПа в течение 12 часов для трубопроводов Ø159х10мм </t>
    </r>
  </si>
  <si>
    <r>
      <rPr>
        <i/>
        <sz val="12"/>
        <rFont val="Times New Roman"/>
        <family val="1"/>
        <charset val="204"/>
      </rPr>
      <t xml:space="preserve">для всего трубопровода: </t>
    </r>
    <r>
      <rPr>
        <sz val="12"/>
        <rFont val="Times New Roman"/>
        <family val="1"/>
        <charset val="204"/>
      </rPr>
      <t xml:space="preserve">Очистка полости трубопроводов промывкой водой без пропуска очистных устройств для трубопроводов Ø159х10мм </t>
    </r>
  </si>
  <si>
    <r>
      <rPr>
        <i/>
        <sz val="12"/>
        <rFont val="Times New Roman"/>
        <family val="1"/>
        <charset val="204"/>
      </rPr>
      <t xml:space="preserve">для технологического участка трубопровода: </t>
    </r>
    <r>
      <rPr>
        <sz val="12"/>
        <rFont val="Times New Roman"/>
        <family val="1"/>
        <charset val="204"/>
      </rPr>
      <t>Очистка полости трубопровода Ø159х10мм от воды сжатым воздухом без пропуска очистных устройств</t>
    </r>
  </si>
  <si>
    <t>Монтаж подземных участков высоконапорного водовода (Ø159х10 мм, L=3647,2м)</t>
  </si>
  <si>
    <t>Промысловый участок высоконапорного водовода (ПК0+16,8 - ПК36+32,6)
(Ø159х10 мм, L=3649,56м)</t>
  </si>
  <si>
    <r>
      <rPr>
        <i/>
        <sz val="12"/>
        <rFont val="Times New Roman"/>
        <family val="1"/>
        <charset val="204"/>
      </rPr>
      <t xml:space="preserve">для просмыслового участка трубопровода в местах пересечения с подземными коммуникациями: </t>
    </r>
    <r>
      <rPr>
        <sz val="12"/>
        <rFont val="Times New Roman"/>
        <family val="1"/>
        <charset val="204"/>
      </rPr>
      <t xml:space="preserve">Гидравлическое испытание трубопроводов на прочность давлением Рисп=1,5*Рраб=22,5МПа в течение 6 часов до укладки для трубопроводов Ø159х10мм </t>
    </r>
    <r>
      <rPr>
        <b/>
        <sz val="12"/>
        <color theme="1"/>
        <rFont val="Times New Roman"/>
        <family val="1"/>
        <charset val="204"/>
      </rPr>
      <t/>
    </r>
  </si>
  <si>
    <t xml:space="preserve">Гидравлическое испытание трубопроводов на герметичность давлением Рисп=Рраб=15МПа в течение 12 часов для трубопроводов Ø159х10мм </t>
  </si>
  <si>
    <r>
      <rPr>
        <i/>
        <sz val="12"/>
        <rFont val="Times New Roman"/>
        <family val="1"/>
        <charset val="204"/>
      </rPr>
      <t xml:space="preserve">для просмыслового участка трубопровода в местах пересечения с подземными коммуникациями: </t>
    </r>
    <r>
      <rPr>
        <sz val="12"/>
        <rFont val="Times New Roman"/>
        <family val="1"/>
        <charset val="204"/>
      </rPr>
      <t xml:space="preserve">Гидравлическое испытание трубопроводов на герметичность давлением Рисп=Рраб=15МПа в течение 12 часов для трубопроводов Ø159х10мм </t>
    </r>
  </si>
  <si>
    <r>
      <rPr>
        <i/>
        <sz val="12"/>
        <rFont val="Times New Roman"/>
        <family val="1"/>
        <charset val="204"/>
      </rPr>
      <t xml:space="preserve">на узле линейной запорной арматуры: </t>
    </r>
    <r>
      <rPr>
        <sz val="12"/>
        <rFont val="Times New Roman"/>
        <family val="1"/>
        <charset val="204"/>
      </rPr>
      <t xml:space="preserve">Гидравлическое испытание трубопроводов на прочность давлением Рисп=1,25*Рраб=18,75МПа в течение 6 часов после укладки  для трубопроводов Ø159х10мм </t>
    </r>
    <r>
      <rPr>
        <b/>
        <sz val="12"/>
        <color theme="1"/>
        <rFont val="Times New Roman"/>
        <family val="1"/>
        <charset val="204"/>
      </rPr>
      <t/>
    </r>
  </si>
  <si>
    <r>
      <t xml:space="preserve">Испытание футляров Ø426х10 мм на герметичность давлением сжатым воздухом Рисп=0,01МПа в течение 6 часов
</t>
    </r>
    <r>
      <rPr>
        <i/>
        <sz val="12"/>
        <rFont val="Times New Roman"/>
        <family val="1"/>
        <charset val="204"/>
      </rPr>
      <t>Примечание: для выполнения работ необходимо смонтировать патрубки для закачки воздуха в футляр с последующим демонтажом патрубка, обваркой места врезки патрубка и заполнением полимерной лентой Полилен</t>
    </r>
  </si>
  <si>
    <r>
      <t>Огрунтовка металлических поверхностей трубопроводов и запорной арматуры за 2 раза грунтовкой ГФ-021 (с предварительной очисткой, обеспыливанием и обезжириванием поверхности):
L</t>
    </r>
    <r>
      <rPr>
        <sz val="10"/>
        <rFont val="Times New Roman"/>
        <family val="1"/>
        <charset val="204"/>
      </rPr>
      <t>159х10</t>
    </r>
    <r>
      <rPr>
        <sz val="12"/>
        <rFont val="Times New Roman"/>
        <family val="1"/>
        <charset val="204"/>
      </rPr>
      <t>=2,36+1,1(задв)=3,46м;
V=1,8*0,12*2=0,5 кг</t>
    </r>
  </si>
  <si>
    <t>Технологический участок высоконапорного водовода (ПК0+0 - ПК0+16,8)
(Ø159х10 мм, L=18,23м; Ø114х9 мм, L=0,91м)</t>
  </si>
  <si>
    <r>
      <t xml:space="preserve">Приварка патрубков Ø159х10 длиной по 150мм каждый к ответным фланцам задвижки DN150
</t>
    </r>
    <r>
      <rPr>
        <i/>
        <sz val="12"/>
        <rFont val="Times New Roman"/>
        <family val="1"/>
        <charset val="204"/>
      </rPr>
      <t>Примечание: транспортировку фланцев задвижек с патрубками на завод для нанесения внутренней изоляции выполняет Заказчик</t>
    </r>
  </si>
  <si>
    <t>Разработка растительного грунта с перемещением в бурты, толщиной 0,2м с перемещением до 10 м бульдозерами, группа грунтов 1
V=3650*8*0,2=29200*0,2=5840 м3</t>
  </si>
  <si>
    <t>29200,0 / 5840,0</t>
  </si>
  <si>
    <t>1м / 1м3</t>
  </si>
  <si>
    <t>9,0 / 19,8</t>
  </si>
  <si>
    <r>
      <rPr>
        <i/>
        <sz val="12"/>
        <color theme="1"/>
        <rFont val="Times New Roman"/>
        <family val="1"/>
        <charset val="204"/>
      </rPr>
      <t xml:space="preserve">для технологического участка водовода: </t>
    </r>
    <r>
      <rPr>
        <sz val="12"/>
        <color theme="1"/>
        <rFont val="Times New Roman"/>
        <family val="1"/>
        <charset val="204"/>
      </rPr>
      <t>Разработка грунта в траншеях экскаватором "обратная лопата" вместимостью 0,5 м3, на глубину 1,9м…2,1 м (средней глубиной 2,0м), группа грунтов: 2
V=7,3*0,9*2,0=13,1м3</t>
    </r>
  </si>
  <si>
    <t>7,3 / 13,1</t>
  </si>
  <si>
    <r>
      <rPr>
        <i/>
        <sz val="12"/>
        <color theme="1"/>
        <rFont val="Times New Roman"/>
        <family val="1"/>
        <charset val="204"/>
      </rPr>
      <t xml:space="preserve">для технологического участка водовода: </t>
    </r>
    <r>
      <rPr>
        <sz val="12"/>
        <color theme="1"/>
        <rFont val="Times New Roman"/>
        <family val="1"/>
        <charset val="204"/>
      </rPr>
      <t>Разработка грунта вручную в траншеях глубиной 2м без крепления с откосами, группа грунтов: 2
V=9,0*0,9*2,0=19,8м3</t>
    </r>
  </si>
  <si>
    <t>92,0 / 165,6</t>
  </si>
  <si>
    <r>
      <rPr>
        <i/>
        <sz val="12"/>
        <color theme="1"/>
        <rFont val="Times New Roman"/>
        <family val="1"/>
        <charset val="204"/>
      </rPr>
      <t xml:space="preserve">для промыслового участка водовода: </t>
    </r>
    <r>
      <rPr>
        <sz val="12"/>
        <color theme="1"/>
        <rFont val="Times New Roman"/>
        <family val="1"/>
        <charset val="204"/>
      </rPr>
      <t>Разработка грунта в траншеях экскаватором "обратная лопата" вместимостью 0,5 м3, на глубину 1,16м…1,7 м (средней глубиной 1,43м), группа грунтов: 2
V=3558*0,9*2,0=6404,4м3</t>
    </r>
  </si>
  <si>
    <t>3558,0 / 6404,4</t>
  </si>
  <si>
    <r>
      <rPr>
        <i/>
        <sz val="12"/>
        <color theme="1"/>
        <rFont val="Times New Roman"/>
        <family val="1"/>
        <charset val="204"/>
      </rPr>
      <t xml:space="preserve">для промыслового участка водовода (в местах пересечениях с сущ. коммуникациями, у блока гребенок куста 4): </t>
    </r>
    <r>
      <rPr>
        <sz val="12"/>
        <color theme="1"/>
        <rFont val="Times New Roman"/>
        <family val="1"/>
        <charset val="204"/>
      </rPr>
      <t>Разработка грунта вручную в траншеях на глубину 1,16м…1,7 м (средней глубиной 1,43м) без крепления с откосами, группа грунтов: 2
V=92*0,9*2,0=165,6м3</t>
    </r>
  </si>
  <si>
    <r>
      <rPr>
        <i/>
        <sz val="12"/>
        <color theme="1"/>
        <rFont val="Times New Roman"/>
        <family val="1"/>
        <charset val="204"/>
      </rPr>
      <t xml:space="preserve">на участках пересечения с коммуникациями: </t>
    </r>
    <r>
      <rPr>
        <sz val="12"/>
        <color theme="1"/>
        <rFont val="Times New Roman"/>
        <family val="1"/>
        <charset val="204"/>
      </rPr>
      <t>Подвешивание подземных коммуникаций при пересечении их с трассой трубопровода, площадь сечения коробов: до 0,1 м2</t>
    </r>
  </si>
  <si>
    <t>Засыпка траншей с перемещением грунта до 5 м бульдозерами, группа грунтов: 2</t>
  </si>
  <si>
    <t>Засыпка траншей вручную, группа грунтов: 2</t>
  </si>
  <si>
    <t>Восстановление дорожного покрытия</t>
  </si>
  <si>
    <t>ПК12+74,9</t>
  </si>
  <si>
    <t>1м2 / 1м3</t>
  </si>
  <si>
    <t>13,0 / 2,34</t>
  </si>
  <si>
    <t>13,0 / 2,08</t>
  </si>
  <si>
    <t>Разборка существующего подстилающих слоев из песчано-гравийной смеси, толщ. 0,16м, экскаватором с перемещением в бурт на расстояние до 10м, группа грунтов:2</t>
  </si>
  <si>
    <t>Устройство подстилающих слоев из песчано-гравийной смеси, толщ. 0,16м, с уплотнением
V=2,08*1,22=2,54м3</t>
  </si>
  <si>
    <t>Разборка существующего дорожного покрытия из щебня М600 фр.40-70, толщ. 0,18м, экскаватором с перемещением в бурт на расстояние до 10м, группа грунтов:2</t>
  </si>
  <si>
    <t>Устройство дорожных покрытий из щебня М600 фр.40-70 ранее разработанного, толщ. 0,18м, с уплотнением</t>
  </si>
  <si>
    <t>ПК20+0,6 - ПК20+26,0</t>
  </si>
  <si>
    <t>ПК20+62,9</t>
  </si>
  <si>
    <t>44,0 / 7,92</t>
  </si>
  <si>
    <t>44,0 / 14,96</t>
  </si>
  <si>
    <t>19,0 / 3,42</t>
  </si>
  <si>
    <t>19,0 / 3,04</t>
  </si>
  <si>
    <t>Протаскивание в футляр стальных труб бесшовных горячедеформированных Ø159х10 с внутренним антикоррозионным эпоксидным покрытием, с наружным двухслойным полимерным покрытием заводского нанесения (констр. №2 по ГОСТ Р 51164-98)</t>
  </si>
  <si>
    <r>
      <t xml:space="preserve">Прокладка высоконапорного водовода в футляре отрытым способом для защиты от давления фундаментов опор ограждения:
ПК0+3,0 - ПК0+15,0 
</t>
    </r>
    <r>
      <rPr>
        <i/>
        <u/>
        <sz val="12"/>
        <color theme="1"/>
        <rFont val="Times New Roman"/>
        <family val="1"/>
        <charset val="204"/>
      </rPr>
      <t>Футляр DN400 исп.6 (L6=2,5 м, Ø426х10мм)
Футляр DN400 исп.5 (L5=10,5м, Ø426х10мм)</t>
    </r>
  </si>
  <si>
    <t>Прокладка высоконапорного водовода в местах пересечения с промысловыми дорогами в футляре отрытым способом:
ПК12+74,9 (L4=16,5 м, Ø426х10мм); ПК20+0,6 (L3=17,5 м, Ø426х10мм); ПК20+26,0 (L1=24,5 м, Ø426х10мм); ПК21+62,9 (L2=20,0 м, Ø426х10мм)</t>
  </si>
  <si>
    <t>Изготовление и монтаж футляра из трубы стальной Ø426х10мм по ГОСТ 10704-91 в заводском двуслойном покрытии (констр. №2 ГОСТ Р 51164-98), с укладкой в траншеи:
- футляр №1 L=2,5м;
- футляр №2 L2=10,5м</t>
  </si>
  <si>
    <t>Изготовление и монтаж футляра из трубы стальной Ø426х10мм по ГОСТ 10704-91 в заводском двуслойном покрытии (констр. №2 ГОСТ Р 51164-98), с укладкой в траншеи</t>
  </si>
  <si>
    <t>Футляр DN400 исп. 4 (L4=16,5 м; тип прокладки - открытый способ) 
при пересечении с технологическим проездом (ПК12+74,9)</t>
  </si>
  <si>
    <t>16,5 / 1,693</t>
  </si>
  <si>
    <t>Футляр DN400 исп. 3 (L3=17,5 м; тип прокладки - открытый способ) 
при пересечении с технологическим проездом (ПК20+0,6)</t>
  </si>
  <si>
    <t>17,5 / 1,795</t>
  </si>
  <si>
    <t>Футляр DN400 исп. 2 (L2=20,0 м; тип прокладки - открытый способ) 
при пересечении с технологическим проездом (ПК21+62,9)</t>
  </si>
  <si>
    <t>20,0 / 2,052</t>
  </si>
  <si>
    <t>Футляр DN400 исп. 1 (L1=24,5 м; тип прокладки - открытый способ) 
при пересечении с технологическим проездом (ПК20+26,0)</t>
  </si>
  <si>
    <t>24,5 / 2,514</t>
  </si>
  <si>
    <t>Изоляция стыка комплектами ЛИКТОР-КМ 159, в составе на 1 стык: битумно-полимерная грунтовка "БИОМ" 1 слой - 0,04 л, мастичная лента "РУИЗ-АРМ", шир.450х2мм - 0,55м,  муфта ИЗТМ - 1 шт. (длиной 0,27м)</t>
  </si>
  <si>
    <t>Изоляция стыка комплектами ЛИКТОР-КМ 426, в составе на 1 стык: битумно-полимерная грунтовка "БИОМ" 1 слой - 0,1 л, мастичная лента "РУИЗ-АРМ", шир.450х2мм - 1,39м,  муфта ИЗТМ - 1 шт. (длиной 0,7м)</t>
  </si>
  <si>
    <t>Ø159х10 мм, L=3649,56м</t>
  </si>
  <si>
    <t>Ø159х10 мм, L=18,23м; Ø114х9 мм, L=0,91м</t>
  </si>
  <si>
    <t xml:space="preserve">Высоконапорный водовод 
(общая протяженность водовода Ø159х10мм L=3667,79м; Ø114х9 мм, L=0,91м). </t>
  </si>
  <si>
    <t>Сбор и транспортировка воды после гидравлических испытаний прицеп-цистернами на расстояние 135 км (до УПН "Юськи") для последующей утилизацией</t>
  </si>
  <si>
    <t>Установка знаков закрепления трассы (72 компл)</t>
  </si>
  <si>
    <t>1 шт./ 1 м3</t>
  </si>
  <si>
    <t>окраска стоек СКМ</t>
  </si>
  <si>
    <t>пл-дь на 1 пог.м.</t>
  </si>
  <si>
    <t>пл-дь окраски, м2</t>
  </si>
  <si>
    <t>тр 102х3</t>
  </si>
  <si>
    <t>Подрядчик совместно с коммерческим предложением направляет согласие на обработку персональных данных в соответствии с приложением №6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</si>
  <si>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№7 к техническому заданию.</t>
  </si>
  <si>
    <t>72 / 5,1</t>
  </si>
  <si>
    <t>Устройство основания из уплотненного щебнем грунта, толщ. 50мм, щебень М600 фр. 10-20 мм 
V=0,25*1,3=0,33м3</t>
  </si>
  <si>
    <t>Монтаж стойки СКМ 4.35, серия 3.503.9-80 вып. 1</t>
  </si>
  <si>
    <t>1 шт / 1тн</t>
  </si>
  <si>
    <t>72 / 1,843</t>
  </si>
  <si>
    <t>Засыпка ям вручную песком средней крупности с уплотнением
V=2,25*1,1=2,5м3</t>
  </si>
  <si>
    <t>1 компл / 1 тн</t>
  </si>
  <si>
    <t>72 / 0,421</t>
  </si>
  <si>
    <t>Окраска металлических огрунтованных поверхностей: эмалью ПФ-115 за 2 раза (цвет - черный)
V=81,0*0,19*2=30,8кг</t>
  </si>
  <si>
    <t>Огрунтовка металлических поверхностей за 2 раза: грунтовкой ГФ-021 (с предварительной очисткой, обеспыливанием и обезжириванием поверхности)
V=81,0*0,12*2=19,7кг</t>
  </si>
  <si>
    <t>Засыпка ям вручную щебнем М600 фр.10-20 мм с уплотнением
V=2,25*1,3=3,0м3</t>
  </si>
  <si>
    <t>Архитектурно-строительные решения (№ 1616-АС)</t>
  </si>
  <si>
    <t>Опора Оп1 (1 шт.)</t>
  </si>
  <si>
    <t>1 / 1,21</t>
  </si>
  <si>
    <t>Разработка ям вручную, размер ямы 1,1х1,1м, глубиной 1,0м
V=1,1*1,1*1=1,21м3
Примечание: избыток грунта распределить по прилегающей территории</t>
  </si>
  <si>
    <t>Бурение ям диам.300 мм глубиной 1,0 м бурильно-крановыми машинами: на автомобиле, группа грунтов 2
Примечание: избыток грунта распределить по прилегающей территории</t>
  </si>
  <si>
    <t>Устройство подстилающих слоев из песка строительного средней крупности, толщ.1,0м, с послойным уплотнением вибротрамбовками
V=1,21*1,1=1,33м3</t>
  </si>
  <si>
    <t>Монтаж железобетонного фундаментного блока ФБС 9.3.6-т ГОСТ 13579-2018</t>
  </si>
  <si>
    <t>1 / 0,16 / 0,35</t>
  </si>
  <si>
    <t>Нанесение битумного праймера на поверхность железобетонного фундаментного блока ФБС 9.3.6-т за 1 раз
V=2,0*0,35=0,7кг</t>
  </si>
  <si>
    <t>Нанесение битумной мастики МГТН на поверхность железобетонного фундаментного блока ФБС 9.3.6-т за 2 раза
V=2,0*1,0*2=4,0кг</t>
  </si>
  <si>
    <t>Сверление вертикальных отверстий в железобетонных фундаментных плитах , диам. отверстия 12мм, для болта БСР М10х100</t>
  </si>
  <si>
    <t>Постановка болтов БСР М10х100 в готовые гнезда</t>
  </si>
  <si>
    <t>Изготовление основания под задвижку из листа толщ.10мм</t>
  </si>
  <si>
    <t>1 / 0,028</t>
  </si>
  <si>
    <t>Огрунтовка металлических поверхностей опор за 1 раз грунтовкой ГФ-017 (с предварительной очисткой, обеспыливанием и обезжириванием поверхности)
V=0,7*0,12=0,1 кг</t>
  </si>
  <si>
    <t>Окраска металлических огрунтованных поверхностей: эмалью ПФ-115 за 3 раза (цвет - черный)
V=0,7*3*0,19=0,4кг</t>
  </si>
  <si>
    <t>При составлении сметного расчета учесть коэффицент на стесненность, работы производятся на территории с разветвленной сетью коммуникаций, а также в охранной зоне ВЛ - 6кВ.</t>
  </si>
  <si>
    <t>Протяженность дорог от п/базы "Вятка" до БКНС-6:
- асфальтированная дорога - 2,5 км.</t>
  </si>
  <si>
    <t>Устройство подстилающих слоев из песчано-гравийной смеси, толщ. 0,16м, с уплотнением
V=14,96*1,22=18,25м3</t>
  </si>
  <si>
    <t>Устройство подстилающих слоев из песчано-гравийной смеси, толщ. 0,16м, с уплотнением
V=3,04*1,22=3,7м3</t>
  </si>
  <si>
    <t>Изготовление и монтаж плаката из листа 4х350х450мм (72*4,95кг=356,4 кг) и листа 8х120х120 (72*0,9кг=64,8 кг) для установки знаков закрепления трассы на местности
крепление винтами 2-4х1,5х20.01.016 на стойках, в том числе нанесение надписей на знаки
Примечание: возможно изготовление пластиковых табличек с надписями</t>
  </si>
  <si>
    <t xml:space="preserve">Срок выполнения работ: 
начало работ – декабрь 2023г.
окончание работ – февраль 2024г.
</t>
  </si>
  <si>
    <t>Расчистка территории от снега, толщ.снега 0,6м, с перемещением бульдозером на расстояние до 50м
V=3600*5*0,6=18000*0,6=10800м3</t>
  </si>
  <si>
    <t>18000,0 / 10800,0</t>
  </si>
  <si>
    <t>Расчистка территории от снега вручную, толщ.снега 0,6м
V=600*0,6=360м3</t>
  </si>
  <si>
    <t>600,0 / 360,0</t>
  </si>
  <si>
    <t>Валка и дробление древесно-кустарниковой растительности в щепу леса средней крпуности, средней густоты</t>
  </si>
  <si>
    <t>1 га / 1 м3</t>
  </si>
  <si>
    <t>1,8 / 119,9</t>
  </si>
  <si>
    <t>Сгребание порубочных остатков граблями кустарниковыми на базе трактора с перемещением на расстояние до 20 м в валы</t>
  </si>
  <si>
    <t xml:space="preserve"> 1 м3 / 1 т</t>
  </si>
  <si>
    <t>Способ утилизации порубочных остатков №2: Утилизация порубочных остатков путем сжигания</t>
  </si>
  <si>
    <t>119,9 / 694,58</t>
  </si>
  <si>
    <t>Корчевка корней срезанного кустарника и мелколесья, сбор древесных остатков валкователями, подбор древесных остатков подборщиками, выравнивание</t>
  </si>
  <si>
    <t>1 т / 1м3</t>
  </si>
  <si>
    <t>Погрузка и перевозка пней с корнями до полигона в Якшур-Бодьинском р-не (в 6 км на юго-восток от с. Якшур-Бодья) (в т.ч. утилизация на полигоне ТБО, с учетом тарифа полигона ТБО и предоставлением счета на утилизацию) бортовыми автомобилями-самосвалами, 1 52 110 02 21 5, V класс отходов по классификатору ФККО, категория дорог IV, на расстояние 188 км
расчет произведен на площадь под корчевку S=1,8га, 
V=61160кг/800кг/м3 = 76,44м3 (при плотности сырой древесины 800кг/м3)</t>
  </si>
  <si>
    <t>61,16 / 76,44</t>
  </si>
  <si>
    <t>1 пень</t>
  </si>
  <si>
    <t>Обивка земли с выкорчеванных пней, диаметр пней до  20см путем поднятия на высоту до 5 м и ударяя о землю (степень очистки - до максимально возможного отделения земли от корневой системы в экономически обоснованный промежуток времени от 1,5 до 5 минут)</t>
  </si>
  <si>
    <t>Демонтаж существующего ограждения  площадки БКСН-6</t>
  </si>
  <si>
    <t>24,0 / 1,86</t>
  </si>
  <si>
    <t>Демонтаж ограждения из стальных труб до DN100 и труб DN300, высотой 1,2м от уровня земли, с сохранением материала</t>
  </si>
  <si>
    <t>Монтаж ограждения из стальных труб до DN100 и труб DN300, высотой 1,2м от уровня земли, ранее демонтированного</t>
  </si>
  <si>
    <t>Подготовительные работы (1616-ПОС)</t>
  </si>
  <si>
    <t>Возврат растительного грунта механизированным способом, группа грунтов:1</t>
  </si>
  <si>
    <t>1м2 / 1 м3</t>
  </si>
  <si>
    <t>Приложение 3</t>
  </si>
  <si>
    <t>Приложение 6</t>
  </si>
  <si>
    <t xml:space="preserve">Приложение 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</si>
</sst>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font>
      <sz val="10"/>
      <name val="Arial Cyr"/>
      <charset val="204"/>
    </font>
    <font>
      <sz val="10"/>
      <name val="Arial Cyr"/>
      <charset val="204"/>
    </font>
    <font>
      <sz val="10"/>
      <name val="Arial"/>
      <family val="2"/>
      <charset val="204"/>
    </font>
    <font>
      <sz val="12"/>
      <name val="Times New Roman"/>
      <family val="1"/>
      <charset val="204"/>
    </font>
    <font>
      <b/>
      <sz val="12"/>
      <name val="Times New Roman"/>
      <family val="1"/>
      <charset val="204"/>
    </font>
    <font>
      <b/>
      <sz val="12"/>
      <name val="FreeSetCTT"/>
    </font>
    <font>
      <sz val="12"/>
      <color theme="1"/>
      <name val="Times New Roman"/>
      <family val="1"/>
      <charset val="204"/>
    </font>
    <font>
      <sz val="10"/>
      <color theme="1"/>
      <name val="Arial"/>
      <family val="2"/>
      <charset val="204"/>
    </font>
    <font>
      <b/>
      <sz val="12"/>
      <color theme="1"/>
      <name val="Times New Roman"/>
      <family val="1"/>
      <charset val="204"/>
    </font>
    <font>
      <u/>
      <sz val="12"/>
      <color theme="1"/>
      <name val="Times New Roman"/>
      <family val="1"/>
      <charset val="204"/>
    </font>
    <font>
      <u/>
      <sz val="12"/>
      <name val="Times New Roman"/>
      <family val="1"/>
      <charset val="204"/>
    </font>
    <font>
      <i/>
      <sz val="12"/>
      <name val="Times New Roman"/>
      <family val="1"/>
      <charset val="204"/>
    </font>
    <font>
      <b/>
      <u/>
      <sz val="13"/>
      <name val="Times New Roman"/>
      <family val="1"/>
      <charset val="204"/>
    </font>
    <font>
      <b/>
      <sz val="14"/>
      <name val="Times New Roman"/>
      <family val="1"/>
      <charset val="204"/>
    </font>
    <font>
      <sz val="10"/>
      <color rgb="FFFF0000"/>
      <name val="Arial"/>
      <family val="2"/>
      <charset val="204"/>
    </font>
    <font>
      <sz val="11"/>
      <color theme="1"/>
      <name val="Calibri"/>
      <family val="2"/>
      <scheme val="minor"/>
    </font>
    <font>
      <sz val="8"/>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8"/>
      <color theme="1"/>
      <name val="Times New Roman"/>
      <family val="1"/>
      <charset val="204"/>
    </font>
    <font>
      <b/>
      <sz val="11"/>
      <color theme="1"/>
      <name val="Times New Roman"/>
      <family val="1"/>
      <charset val="204"/>
    </font>
    <font>
      <b/>
      <sz val="11"/>
      <color theme="1"/>
      <name val="Calibri"/>
      <family val="2"/>
      <scheme val="minor"/>
    </font>
    <font>
      <i/>
      <sz val="12"/>
      <color theme="1"/>
      <name val="Times New Roman"/>
      <family val="1"/>
      <charset val="204"/>
    </font>
    <font>
      <sz val="10"/>
      <name val="Times New Roman"/>
      <family val="1"/>
      <charset val="204"/>
    </font>
    <font>
      <b/>
      <sz val="10"/>
      <color rgb="FFFF0000"/>
      <name val="Arial"/>
      <family val="2"/>
      <charset val="204"/>
    </font>
    <font>
      <b/>
      <sz val="10"/>
      <name val="Arial Cyr"/>
      <charset val="204"/>
    </font>
    <font>
      <i/>
      <u/>
      <sz val="12"/>
      <color theme="1"/>
      <name val="Times New Roman"/>
      <family val="1"/>
      <charset val="204"/>
    </font>
    <font>
      <sz val="14"/>
      <color rgb="FF7030A0"/>
      <name val="Arial"/>
      <family val="2"/>
      <charset val="204"/>
    </font>
    <font>
      <b/>
      <i/>
      <sz val="12"/>
      <color theme="1"/>
      <name val="Times New Roman"/>
      <family val="1"/>
      <charset val="204"/>
    </font>
    <font>
      <b/>
      <sz val="13"/>
      <name val="Times New Roman"/>
      <family val="1"/>
      <charset val="204"/>
    </font>
    <font>
      <b/>
      <sz val="13"/>
      <color theme="1"/>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6">
    <xf numFmtId="0" fontId="0" fillId="0" borderId="0"/>
    <xf numFmtId="0" fontId="1" fillId="0" borderId="0"/>
    <xf numFmtId="0" fontId="1" fillId="0" borderId="0"/>
    <xf numFmtId="0" fontId="15" fillId="0" borderId="0"/>
    <xf numFmtId="0" fontId="1" fillId="0" borderId="0"/>
    <xf numFmtId="0" fontId="2" fillId="0" borderId="0"/>
  </cellStyleXfs>
  <cellXfs count="192">
    <xf numFmtId="0" fontId="0" fillId="0" borderId="0" xfId="0"/>
    <xf numFmtId="0" fontId="3"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Border="1"/>
    <xf numFmtId="0" fontId="2" fillId="0" borderId="0" xfId="0" applyFont="1" applyFill="1"/>
    <xf numFmtId="0" fontId="0" fillId="0" borderId="0" xfId="0" applyFont="1" applyFill="1" applyBorder="1"/>
    <xf numFmtId="0" fontId="0" fillId="0" borderId="0" xfId="0" applyFont="1" applyFill="1"/>
    <xf numFmtId="1"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1" fontId="3" fillId="0" borderId="0" xfId="0" applyNumberFormat="1" applyFont="1" applyFill="1" applyAlignment="1">
      <alignment vertical="center"/>
    </xf>
    <xf numFmtId="1" fontId="3" fillId="0" borderId="0" xfId="0" applyNumberFormat="1" applyFont="1" applyFill="1" applyAlignment="1">
      <alignment vertical="center" wrapText="1"/>
    </xf>
    <xf numFmtId="1" fontId="3" fillId="0" borderId="0" xfId="0" applyNumberFormat="1" applyFont="1" applyFill="1" applyAlignment="1">
      <alignment horizontal="center" vertical="center"/>
    </xf>
    <xf numFmtId="0" fontId="7" fillId="0" borderId="0" xfId="0" applyFont="1" applyFill="1" applyBorder="1"/>
    <xf numFmtId="1"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9" fillId="0" borderId="0" xfId="0" applyFont="1" applyFill="1" applyBorder="1" applyAlignment="1">
      <alignment horizontal="center" vertical="top" wrapText="1"/>
    </xf>
    <xf numFmtId="0" fontId="3" fillId="0" borderId="1" xfId="0" applyNumberFormat="1" applyFont="1" applyFill="1" applyBorder="1" applyAlignment="1" applyProtection="1">
      <alignment horizontal="left" vertical="center" wrapText="1"/>
    </xf>
    <xf numFmtId="164" fontId="3" fillId="0" borderId="1" xfId="0" applyNumberFormat="1" applyFont="1" applyFill="1" applyBorder="1" applyAlignment="1">
      <alignment horizontal="center" vertical="center"/>
    </xf>
    <xf numFmtId="0" fontId="0" fillId="0" borderId="0" xfId="0" applyAlignment="1">
      <alignment wrapText="1"/>
    </xf>
    <xf numFmtId="0" fontId="14" fillId="0" borderId="0" xfId="0" applyFont="1" applyFill="1" applyBorder="1"/>
    <xf numFmtId="0" fontId="7" fillId="0" borderId="0" xfId="0" applyFont="1" applyFill="1" applyBorder="1" applyAlignment="1">
      <alignment wrapText="1"/>
    </xf>
    <xf numFmtId="0" fontId="9" fillId="0" borderId="7" xfId="0" applyFont="1" applyFill="1" applyBorder="1" applyAlignment="1">
      <alignment vertical="center" wrapText="1"/>
    </xf>
    <xf numFmtId="0" fontId="9" fillId="0" borderId="0" xfId="0" applyFont="1" applyFill="1" applyBorder="1" applyAlignment="1">
      <alignment vertical="center" wrapText="1"/>
    </xf>
    <xf numFmtId="0" fontId="16" fillId="0" borderId="0" xfId="3" applyFont="1"/>
    <xf numFmtId="0" fontId="20" fillId="0" borderId="1" xfId="3" applyFont="1" applyBorder="1" applyAlignment="1">
      <alignment shrinkToFit="1"/>
    </xf>
    <xf numFmtId="0" fontId="16" fillId="0" borderId="1" xfId="3" applyFont="1" applyBorder="1"/>
    <xf numFmtId="0" fontId="20" fillId="3" borderId="1" xfId="3" applyFont="1" applyFill="1" applyBorder="1" applyAlignment="1">
      <alignment horizontal="center"/>
    </xf>
    <xf numFmtId="0" fontId="16" fillId="3" borderId="1" xfId="3" applyFont="1" applyFill="1" applyBorder="1" applyAlignment="1">
      <alignment horizontal="center" vertical="center"/>
    </xf>
    <xf numFmtId="14" fontId="16" fillId="3" borderId="1" xfId="3" applyNumberFormat="1" applyFont="1" applyFill="1" applyBorder="1" applyAlignment="1">
      <alignment horizontal="center" vertical="center"/>
    </xf>
    <xf numFmtId="0" fontId="20" fillId="3" borderId="1" xfId="3" applyFont="1" applyFill="1" applyBorder="1" applyAlignment="1">
      <alignment horizontal="center" vertical="center"/>
    </xf>
    <xf numFmtId="0" fontId="16" fillId="3" borderId="1" xfId="3" applyFont="1" applyFill="1" applyBorder="1"/>
    <xf numFmtId="0" fontId="16" fillId="0" borderId="1" xfId="3" applyFont="1" applyFill="1" applyBorder="1"/>
    <xf numFmtId="0" fontId="16" fillId="0" borderId="1" xfId="3" applyFont="1" applyBorder="1" applyAlignment="1">
      <alignment horizontal="center" vertical="center"/>
    </xf>
    <xf numFmtId="14" fontId="16" fillId="0" borderId="1" xfId="3" applyNumberFormat="1" applyFont="1" applyBorder="1" applyAlignment="1">
      <alignment horizontal="center" vertical="center"/>
    </xf>
    <xf numFmtId="0" fontId="16" fillId="2" borderId="1" xfId="3" applyFont="1" applyFill="1" applyBorder="1"/>
    <xf numFmtId="0" fontId="20" fillId="0" borderId="0" xfId="3" applyFont="1" applyAlignment="1">
      <alignment horizontal="center" vertical="center"/>
    </xf>
    <xf numFmtId="0" fontId="21" fillId="0" borderId="0" xfId="3" applyFont="1" applyAlignment="1">
      <alignment horizontal="center" vertical="center"/>
    </xf>
    <xf numFmtId="0" fontId="16" fillId="4" borderId="1" xfId="3" applyFont="1" applyFill="1" applyBorder="1" applyAlignment="1">
      <alignment horizontal="center" vertical="center"/>
    </xf>
    <xf numFmtId="0" fontId="16" fillId="0" borderId="1" xfId="3" applyFont="1" applyBorder="1" applyAlignment="1">
      <alignment horizontal="center" vertical="center" wrapText="1"/>
    </xf>
    <xf numFmtId="0" fontId="20" fillId="0" borderId="1" xfId="3" applyFont="1" applyBorder="1" applyAlignment="1">
      <alignment horizontal="center" vertical="center" shrinkToFit="1"/>
    </xf>
    <xf numFmtId="0" fontId="16" fillId="6" borderId="1" xfId="3" applyFont="1" applyFill="1" applyBorder="1"/>
    <xf numFmtId="0" fontId="0" fillId="0" borderId="0" xfId="0" applyFill="1"/>
    <xf numFmtId="2" fontId="0" fillId="0" borderId="0" xfId="0" applyNumberFormat="1" applyFill="1"/>
    <xf numFmtId="0" fontId="25" fillId="0" borderId="0" xfId="0" applyFont="1" applyFill="1" applyBorder="1"/>
    <xf numFmtId="0" fontId="26" fillId="0" borderId="0" xfId="0" applyFont="1"/>
    <xf numFmtId="0" fontId="26" fillId="0" borderId="0" xfId="0" applyFont="1" applyFill="1"/>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1"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 fontId="3" fillId="0" borderId="2" xfId="0" applyNumberFormat="1" applyFont="1" applyFill="1" applyBorder="1" applyAlignment="1">
      <alignment horizontal="center" vertical="center"/>
    </xf>
    <xf numFmtId="2" fontId="7" fillId="0" borderId="0" xfId="0" applyNumberFormat="1" applyFont="1" applyFill="1" applyBorder="1"/>
    <xf numFmtId="0" fontId="3" fillId="0" borderId="1" xfId="0" applyFont="1" applyFill="1" applyBorder="1" applyAlignment="1">
      <alignment vertical="center" wrapText="1"/>
    </xf>
    <xf numFmtId="2" fontId="3" fillId="0" borderId="1" xfId="0" applyNumberFormat="1" applyFont="1" applyFill="1" applyBorder="1" applyAlignment="1">
      <alignment horizontal="center" vertical="center"/>
    </xf>
    <xf numFmtId="2" fontId="0" fillId="7" borderId="0" xfId="0" applyNumberFormat="1" applyFill="1"/>
    <xf numFmtId="0" fontId="0" fillId="7" borderId="0" xfId="0" applyFill="1"/>
    <xf numFmtId="164"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2" fontId="3"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4" applyNumberFormat="1" applyFont="1" applyFill="1" applyBorder="1" applyAlignment="1" applyProtection="1">
      <alignment vertical="center" wrapText="1"/>
    </xf>
    <xf numFmtId="0" fontId="3" fillId="0" borderId="2" xfId="4" applyNumberFormat="1" applyFont="1" applyFill="1" applyBorder="1" applyAlignment="1">
      <alignment horizontal="center" vertical="center" wrapText="1"/>
    </xf>
    <xf numFmtId="0" fontId="3" fillId="0" borderId="1" xfId="4" applyFont="1" applyFill="1" applyBorder="1" applyAlignment="1">
      <alignment horizontal="left" vertical="center" wrapText="1"/>
    </xf>
    <xf numFmtId="164" fontId="3" fillId="0" borderId="1" xfId="4" applyNumberFormat="1" applyFont="1" applyFill="1" applyBorder="1" applyAlignment="1">
      <alignment horizontal="center" vertical="center" wrapText="1"/>
    </xf>
    <xf numFmtId="0" fontId="0" fillId="0" borderId="0" xfId="0" applyFill="1" applyAlignment="1">
      <alignment wrapText="1"/>
    </xf>
    <xf numFmtId="0" fontId="28" fillId="0" borderId="0" xfId="0"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left" wrapText="1"/>
    </xf>
    <xf numFmtId="49" fontId="3" fillId="0" borderId="1" xfId="0" quotePrefix="1" applyNumberFormat="1" applyFont="1" applyFill="1" applyBorder="1" applyAlignment="1">
      <alignment horizontal="center" vertical="center" wrapText="1"/>
    </xf>
    <xf numFmtId="49" fontId="3" fillId="0" borderId="1" xfId="0" quotePrefix="1" applyNumberFormat="1" applyFont="1" applyFill="1" applyBorder="1" applyAlignment="1">
      <alignment horizontal="left" vertical="center" wrapText="1"/>
    </xf>
    <xf numFmtId="0" fontId="3" fillId="0" borderId="0" xfId="0" applyFont="1" applyFill="1"/>
    <xf numFmtId="49" fontId="3" fillId="0" borderId="5" xfId="0" quotePrefix="1" applyNumberFormat="1" applyFont="1" applyFill="1" applyBorder="1" applyAlignment="1">
      <alignment horizontal="center" vertical="center" wrapText="1"/>
    </xf>
    <xf numFmtId="0" fontId="3" fillId="0" borderId="1" xfId="0" applyFont="1" applyFill="1" applyBorder="1"/>
    <xf numFmtId="49" fontId="3" fillId="0" borderId="0" xfId="0" quotePrefix="1" applyNumberFormat="1" applyFont="1" applyFill="1" applyBorder="1" applyAlignment="1">
      <alignment horizontal="left" vertical="center" wrapText="1"/>
    </xf>
    <xf numFmtId="0" fontId="3" fillId="0" borderId="1" xfId="0" applyFont="1" applyFill="1" applyBorder="1" applyAlignment="1">
      <alignment horizontal="justify"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xf numFmtId="2" fontId="3" fillId="0" borderId="5" xfId="0" applyNumberFormat="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4" xfId="0" applyFont="1" applyFill="1" applyBorder="1" applyAlignment="1">
      <alignment horizontal="center" vertical="center"/>
    </xf>
    <xf numFmtId="1" fontId="3" fillId="0" borderId="4"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0" fontId="3" fillId="0" borderId="0" xfId="0" applyFont="1" applyFill="1" applyAlignment="1">
      <alignment horizontal="left" vertical="center" wrapText="1"/>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3" fillId="0" borderId="2" xfId="0" quotePrefix="1" applyNumberFormat="1" applyFont="1" applyFill="1" applyBorder="1" applyAlignment="1">
      <alignment horizontal="left" vertical="center" wrapText="1"/>
    </xf>
    <xf numFmtId="49" fontId="3" fillId="0" borderId="3" xfId="0" quotePrefix="1" applyNumberFormat="1" applyFont="1" applyFill="1" applyBorder="1" applyAlignment="1">
      <alignment horizontal="left" vertical="center" wrapText="1"/>
    </xf>
    <xf numFmtId="49" fontId="3" fillId="0" borderId="4" xfId="0" quotePrefix="1" applyNumberFormat="1" applyFont="1" applyFill="1" applyBorder="1" applyAlignment="1">
      <alignment horizontal="left" vertical="center" wrapText="1"/>
    </xf>
    <xf numFmtId="0" fontId="3" fillId="0" borderId="0" xfId="0" applyFont="1" applyFill="1" applyAlignment="1">
      <alignment horizontal="left" vertical="top" wrapText="1"/>
    </xf>
    <xf numFmtId="49" fontId="11" fillId="0" borderId="2" xfId="0" applyNumberFormat="1" applyFont="1" applyFill="1" applyBorder="1" applyAlignment="1">
      <alignment horizontal="left" vertical="center" wrapText="1"/>
    </xf>
    <xf numFmtId="49" fontId="11" fillId="0" borderId="3" xfId="0" applyNumberFormat="1" applyFont="1" applyFill="1" applyBorder="1" applyAlignment="1">
      <alignment horizontal="left" vertical="center" wrapText="1"/>
    </xf>
    <xf numFmtId="49" fontId="11" fillId="0" borderId="4" xfId="0" applyNumberFormat="1" applyFont="1" applyFill="1" applyBorder="1" applyAlignment="1">
      <alignment horizontal="left" vertical="center" wrapText="1"/>
    </xf>
    <xf numFmtId="49" fontId="12" fillId="0" borderId="1" xfId="0" applyNumberFormat="1" applyFont="1" applyFill="1" applyBorder="1" applyAlignment="1">
      <alignment horizontal="center" vertical="center" wrapText="1"/>
    </xf>
    <xf numFmtId="0" fontId="3" fillId="0" borderId="0" xfId="0" applyFont="1" applyFill="1" applyAlignment="1">
      <alignment vertical="center" wrapText="1"/>
    </xf>
    <xf numFmtId="0" fontId="3" fillId="0" borderId="0" xfId="2" applyFont="1" applyFill="1" applyAlignment="1">
      <alignment horizontal="left" vertical="center" wrapText="1"/>
    </xf>
    <xf numFmtId="0" fontId="4" fillId="0" borderId="0" xfId="0" applyFont="1" applyFill="1" applyAlignment="1">
      <alignment horizontal="center" wrapText="1"/>
    </xf>
    <xf numFmtId="0" fontId="3" fillId="0" borderId="0" xfId="0" applyFont="1" applyFill="1" applyAlignment="1">
      <alignment horizontal="center" vertical="center" wrapText="1"/>
    </xf>
    <xf numFmtId="0" fontId="3" fillId="0" borderId="0" xfId="0" applyFont="1" applyFill="1" applyAlignment="1">
      <alignment horizont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0" xfId="0" applyFont="1" applyFill="1" applyAlignment="1">
      <alignment horizontal="left" wrapText="1"/>
    </xf>
    <xf numFmtId="0" fontId="5" fillId="0" borderId="0" xfId="0" applyFont="1" applyFill="1" applyAlignment="1">
      <alignment horizontal="center" wrapText="1"/>
    </xf>
    <xf numFmtId="0" fontId="6" fillId="0" borderId="0" xfId="0" applyFont="1" applyFill="1" applyAlignment="1">
      <alignment horizontal="left" vertical="top" wrapText="1"/>
    </xf>
    <xf numFmtId="0" fontId="6" fillId="0" borderId="0"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1" fontId="8" fillId="0" borderId="2"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xf>
    <xf numFmtId="1" fontId="8" fillId="0" borderId="4" xfId="0" applyNumberFormat="1"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49" fontId="4" fillId="0" borderId="2" xfId="4" applyNumberFormat="1" applyFont="1" applyFill="1" applyBorder="1" applyAlignment="1">
      <alignment horizontal="center" vertical="center" wrapText="1"/>
    </xf>
    <xf numFmtId="49" fontId="4" fillId="0" borderId="3" xfId="4"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2" fontId="3" fillId="0" borderId="5" xfId="0" applyNumberFormat="1" applyFont="1" applyFill="1" applyBorder="1" applyAlignment="1">
      <alignment horizontal="center" vertical="center"/>
    </xf>
    <xf numFmtId="2" fontId="3" fillId="0" borderId="6" xfId="0" applyNumberFormat="1"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1" fontId="3" fillId="0" borderId="5" xfId="0" applyNumberFormat="1" applyFont="1" applyFill="1" applyBorder="1" applyAlignment="1">
      <alignment horizontal="center" vertical="center"/>
    </xf>
    <xf numFmtId="1" fontId="3" fillId="0" borderId="6" xfId="0" applyNumberFormat="1" applyFont="1" applyFill="1" applyBorder="1" applyAlignment="1">
      <alignment horizontal="center" vertical="center"/>
    </xf>
    <xf numFmtId="0" fontId="20" fillId="0" borderId="8" xfId="3" applyFont="1" applyBorder="1" applyAlignment="1">
      <alignment horizontal="center" vertical="center"/>
    </xf>
    <xf numFmtId="0" fontId="22" fillId="0" borderId="8" xfId="3" applyFont="1" applyBorder="1" applyAlignment="1"/>
    <xf numFmtId="0" fontId="16" fillId="5" borderId="2" xfId="3" applyFont="1" applyFill="1" applyBorder="1" applyAlignment="1">
      <alignment horizontal="center" vertical="center"/>
    </xf>
    <xf numFmtId="0" fontId="15" fillId="5" borderId="3" xfId="3" applyFill="1" applyBorder="1" applyAlignment="1">
      <alignment horizontal="center" vertical="center"/>
    </xf>
    <xf numFmtId="0" fontId="15" fillId="5" borderId="4" xfId="3" applyFill="1" applyBorder="1" applyAlignment="1">
      <alignment horizontal="center" vertical="center"/>
    </xf>
    <xf numFmtId="0" fontId="18" fillId="0" borderId="1" xfId="3" applyFont="1" applyBorder="1" applyAlignment="1"/>
    <xf numFmtId="0" fontId="15" fillId="0" borderId="1" xfId="3" applyBorder="1" applyAlignment="1"/>
    <xf numFmtId="0" fontId="16" fillId="5" borderId="2" xfId="3" applyFont="1" applyFill="1" applyBorder="1" applyAlignment="1"/>
    <xf numFmtId="0" fontId="15" fillId="5" borderId="3" xfId="3" applyFill="1" applyBorder="1" applyAlignment="1"/>
    <xf numFmtId="0" fontId="15" fillId="5" borderId="4" xfId="3" applyFill="1" applyBorder="1" applyAlignment="1"/>
    <xf numFmtId="0" fontId="8" fillId="0" borderId="0" xfId="3" applyFont="1" applyAlignment="1">
      <alignment horizontal="center" vertical="center"/>
    </xf>
    <xf numFmtId="0" fontId="16" fillId="0" borderId="0" xfId="3" applyFont="1" applyAlignment="1"/>
    <xf numFmtId="0" fontId="17" fillId="0" borderId="0" xfId="3" applyFont="1" applyAlignment="1"/>
    <xf numFmtId="0" fontId="16" fillId="0" borderId="5" xfId="3" applyFont="1" applyBorder="1" applyAlignment="1">
      <alignment horizontal="center" vertical="center" wrapText="1"/>
    </xf>
    <xf numFmtId="0" fontId="17" fillId="0" borderId="6" xfId="3" applyFont="1" applyBorder="1" applyAlignment="1">
      <alignment horizontal="center" vertical="center"/>
    </xf>
    <xf numFmtId="0" fontId="16" fillId="0" borderId="5" xfId="3" applyFont="1" applyBorder="1" applyAlignment="1">
      <alignment horizontal="center" vertical="center"/>
    </xf>
    <xf numFmtId="0" fontId="15" fillId="0" borderId="6" xfId="3" applyBorder="1" applyAlignment="1">
      <alignment horizontal="center" vertical="center" wrapText="1"/>
    </xf>
    <xf numFmtId="0" fontId="18" fillId="0" borderId="5" xfId="3" applyFont="1" applyBorder="1" applyAlignment="1">
      <alignment horizontal="center" vertical="center" wrapText="1"/>
    </xf>
    <xf numFmtId="0" fontId="19" fillId="0" borderId="6" xfId="3" applyFont="1" applyBorder="1" applyAlignment="1">
      <alignment horizontal="center" vertical="center" wrapText="1"/>
    </xf>
    <xf numFmtId="0" fontId="16" fillId="0" borderId="2" xfId="3" applyFont="1" applyBorder="1" applyAlignment="1">
      <alignment horizontal="center" vertical="center"/>
    </xf>
    <xf numFmtId="0" fontId="17" fillId="0" borderId="3" xfId="3" applyFont="1" applyBorder="1" applyAlignment="1">
      <alignment horizontal="center" vertical="center"/>
    </xf>
    <xf numFmtId="0" fontId="17" fillId="0" borderId="4" xfId="3" applyFont="1" applyBorder="1" applyAlignment="1">
      <alignment horizontal="center" vertical="center"/>
    </xf>
    <xf numFmtId="0" fontId="15" fillId="0" borderId="8" xfId="3" applyBorder="1" applyAlignment="1"/>
    <xf numFmtId="0" fontId="16" fillId="4" borderId="9" xfId="3" applyFont="1" applyFill="1" applyBorder="1" applyAlignment="1">
      <alignment horizontal="center" vertical="center"/>
    </xf>
    <xf numFmtId="0" fontId="16" fillId="4" borderId="11" xfId="3" applyFont="1" applyFill="1" applyBorder="1" applyAlignment="1">
      <alignment horizontal="center" vertical="center"/>
    </xf>
    <xf numFmtId="0" fontId="16" fillId="4" borderId="13" xfId="3" applyFont="1" applyFill="1" applyBorder="1" applyAlignment="1">
      <alignment horizontal="center" vertical="center"/>
    </xf>
    <xf numFmtId="0" fontId="16" fillId="4" borderId="14" xfId="3" applyFont="1" applyFill="1" applyBorder="1" applyAlignment="1">
      <alignment horizontal="center" vertical="center"/>
    </xf>
    <xf numFmtId="0" fontId="16" fillId="0" borderId="11" xfId="3" applyFont="1" applyBorder="1" applyAlignment="1">
      <alignment horizontal="center" vertical="center"/>
    </xf>
    <xf numFmtId="0" fontId="16" fillId="0" borderId="13" xfId="3" applyFont="1" applyBorder="1" applyAlignment="1">
      <alignment horizontal="center" vertical="center"/>
    </xf>
    <xf numFmtId="0" fontId="16" fillId="0" borderId="14" xfId="3" applyFont="1" applyBorder="1" applyAlignment="1">
      <alignment horizontal="center" vertical="center"/>
    </xf>
    <xf numFmtId="0" fontId="16" fillId="4" borderId="5" xfId="3" applyFont="1" applyFill="1" applyBorder="1" applyAlignment="1">
      <alignment horizontal="center" vertical="center"/>
    </xf>
    <xf numFmtId="0" fontId="16" fillId="0" borderId="6" xfId="3" applyFont="1" applyBorder="1" applyAlignment="1">
      <alignment horizontal="center" vertical="center"/>
    </xf>
    <xf numFmtId="0" fontId="16" fillId="0" borderId="8" xfId="3" applyFont="1" applyBorder="1" applyAlignment="1">
      <alignment horizontal="center" vertical="center"/>
    </xf>
    <xf numFmtId="0" fontId="16" fillId="0" borderId="10" xfId="3" applyFont="1" applyBorder="1" applyAlignment="1">
      <alignment horizontal="center" vertical="center"/>
    </xf>
    <xf numFmtId="0" fontId="16" fillId="0" borderId="7" xfId="3" applyFont="1" applyBorder="1" applyAlignment="1">
      <alignment horizontal="center" vertical="center"/>
    </xf>
    <xf numFmtId="0" fontId="16" fillId="0" borderId="0" xfId="3" applyFont="1" applyAlignment="1">
      <alignment horizontal="center" vertical="center"/>
    </xf>
    <xf numFmtId="0" fontId="16" fillId="0" borderId="12" xfId="3" applyFont="1" applyBorder="1" applyAlignment="1">
      <alignment horizontal="center" vertical="center"/>
    </xf>
    <xf numFmtId="0" fontId="30" fillId="0" borderId="0" xfId="0" applyFont="1" applyFill="1" applyAlignment="1">
      <alignment horizontal="right" vertical="center"/>
    </xf>
    <xf numFmtId="0" fontId="30" fillId="0" borderId="0" xfId="0" applyFont="1" applyAlignment="1">
      <alignment horizontal="right"/>
    </xf>
    <xf numFmtId="0" fontId="31" fillId="0" borderId="0" xfId="3" applyFont="1" applyAlignment="1">
      <alignment horizontal="right"/>
    </xf>
  </cellXfs>
  <cellStyles count="6">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7"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224118</xdr:colOff>
      <xdr:row>2</xdr:row>
      <xdr:rowOff>0</xdr:rowOff>
    </xdr:from>
    <xdr:to>
      <xdr:col>8</xdr:col>
      <xdr:colOff>466416</xdr:colOff>
      <xdr:row>48</xdr:row>
      <xdr:rowOff>134471</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313765"/>
          <a:ext cx="5083239" cy="735105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7"/>
  <sheetViews>
    <sheetView showGridLines="0" tabSelected="1" view="pageBreakPreview" zoomScaleNormal="100" zoomScaleSheetLayoutView="100" workbookViewId="0">
      <selection activeCell="B8" sqref="B8"/>
    </sheetView>
  </sheetViews>
  <sheetFormatPr defaultColWidth="9.15234375" defaultRowHeight="15.45"/>
  <cols>
    <col min="1" max="1" width="6.3828125" style="11" customWidth="1"/>
    <col min="2" max="2" width="63.15234375" style="82" customWidth="1"/>
    <col min="3" max="3" width="15.53515625" style="2" customWidth="1"/>
    <col min="4" max="4" width="19.15234375" style="8" customWidth="1"/>
    <col min="5" max="5" width="25.3046875" style="3" customWidth="1"/>
    <col min="6" max="6" width="27.3046875" style="3" customWidth="1"/>
    <col min="7" max="7" width="48.3828125" style="3" customWidth="1"/>
    <col min="8" max="10" width="9.15234375" style="3"/>
    <col min="11" max="16384" width="9.15234375" style="4"/>
  </cols>
  <sheetData>
    <row r="1" spans="1:4" ht="16.3">
      <c r="A1" s="9"/>
      <c r="B1" s="1"/>
      <c r="C1" s="189" t="s">
        <v>279</v>
      </c>
      <c r="D1" s="189"/>
    </row>
    <row r="2" spans="1:4">
      <c r="A2" s="9"/>
      <c r="B2" s="1"/>
      <c r="C2" s="1"/>
      <c r="D2" s="2"/>
    </row>
    <row r="3" spans="1:4" ht="15">
      <c r="A3" s="105" t="s">
        <v>18</v>
      </c>
      <c r="B3" s="105"/>
      <c r="C3" s="105"/>
      <c r="D3" s="105"/>
    </row>
    <row r="4" spans="1:4" ht="15.75" customHeight="1">
      <c r="A4" s="105" t="s">
        <v>19</v>
      </c>
      <c r="B4" s="105"/>
      <c r="C4" s="105"/>
      <c r="D4" s="105"/>
    </row>
    <row r="5" spans="1:4" ht="15.75" customHeight="1">
      <c r="A5" s="105" t="s">
        <v>20</v>
      </c>
      <c r="B5" s="105"/>
      <c r="C5" s="105"/>
      <c r="D5" s="105"/>
    </row>
    <row r="6" spans="1:4" ht="49.5" customHeight="1">
      <c r="A6" s="106" t="s">
        <v>116</v>
      </c>
      <c r="B6" s="106"/>
      <c r="C6" s="106"/>
      <c r="D6" s="106"/>
    </row>
    <row r="7" spans="1:4">
      <c r="A7" s="107" t="s">
        <v>3</v>
      </c>
      <c r="B7" s="107"/>
      <c r="C7" s="107"/>
      <c r="D7" s="107"/>
    </row>
    <row r="8" spans="1:4" ht="10.5" customHeight="1">
      <c r="A8" s="10"/>
      <c r="B8" s="83"/>
      <c r="C8" s="83"/>
      <c r="D8" s="84"/>
    </row>
    <row r="9" spans="1:4" ht="15">
      <c r="A9" s="105" t="s">
        <v>4</v>
      </c>
      <c r="B9" s="105"/>
      <c r="C9" s="105"/>
      <c r="D9" s="105"/>
    </row>
    <row r="10" spans="1:4">
      <c r="A10" s="10"/>
      <c r="B10" s="83"/>
      <c r="C10" s="83"/>
      <c r="D10" s="84"/>
    </row>
    <row r="11" spans="1:4" ht="15.75" customHeight="1">
      <c r="A11" s="112" t="s">
        <v>103</v>
      </c>
      <c r="B11" s="112"/>
      <c r="C11" s="112"/>
      <c r="D11" s="112"/>
    </row>
    <row r="12" spans="1:4">
      <c r="A12" s="10"/>
      <c r="B12" s="83"/>
      <c r="C12" s="83"/>
      <c r="D12" s="84"/>
    </row>
    <row r="13" spans="1:4" ht="15" customHeight="1">
      <c r="A13" s="112" t="s">
        <v>104</v>
      </c>
      <c r="B13" s="112"/>
      <c r="C13" s="112"/>
      <c r="D13" s="112"/>
    </row>
    <row r="14" spans="1:4" ht="4.5" customHeight="1">
      <c r="A14" s="10"/>
      <c r="B14" s="83"/>
      <c r="C14" s="83"/>
      <c r="D14" s="84"/>
    </row>
    <row r="15" spans="1:4" ht="57.75" customHeight="1">
      <c r="A15" s="113" t="s">
        <v>25</v>
      </c>
      <c r="B15" s="113"/>
      <c r="C15" s="113"/>
      <c r="D15" s="113"/>
    </row>
    <row r="16" spans="1:4" ht="4.5" customHeight="1">
      <c r="A16" s="10"/>
      <c r="B16" s="83"/>
      <c r="C16" s="83"/>
      <c r="D16" s="84"/>
    </row>
    <row r="17" spans="1:8" ht="80.25" customHeight="1">
      <c r="A17" s="114" t="s">
        <v>24</v>
      </c>
      <c r="B17" s="114"/>
      <c r="C17" s="114"/>
      <c r="D17" s="114"/>
      <c r="E17" s="12"/>
      <c r="F17" s="12"/>
      <c r="G17" s="12"/>
      <c r="H17" s="12"/>
    </row>
    <row r="18" spans="1:8" ht="73.5" customHeight="1">
      <c r="A18" s="115" t="s">
        <v>117</v>
      </c>
      <c r="B18" s="115"/>
      <c r="C18" s="115"/>
      <c r="D18" s="115"/>
      <c r="E18" s="12"/>
      <c r="F18" s="12"/>
      <c r="G18" s="12"/>
      <c r="H18" s="12"/>
    </row>
    <row r="19" spans="1:8" ht="24.75" customHeight="1">
      <c r="A19" s="13" t="s">
        <v>0</v>
      </c>
      <c r="B19" s="14" t="s">
        <v>12</v>
      </c>
      <c r="C19" s="14" t="s">
        <v>1</v>
      </c>
      <c r="D19" s="15" t="s">
        <v>2</v>
      </c>
      <c r="E19" s="12"/>
      <c r="F19" s="12"/>
      <c r="G19" s="12"/>
      <c r="H19" s="12"/>
    </row>
    <row r="20" spans="1:8">
      <c r="A20" s="16">
        <v>1</v>
      </c>
      <c r="B20" s="17">
        <v>2</v>
      </c>
      <c r="C20" s="17">
        <v>3</v>
      </c>
      <c r="D20" s="17">
        <v>4</v>
      </c>
      <c r="E20" s="12"/>
      <c r="F20" s="12"/>
      <c r="G20" s="12"/>
      <c r="H20" s="12"/>
    </row>
    <row r="21" spans="1:8" ht="39.75" customHeight="1">
      <c r="A21" s="116" t="s">
        <v>212</v>
      </c>
      <c r="B21" s="117"/>
      <c r="C21" s="117"/>
      <c r="D21" s="118"/>
      <c r="E21" s="12"/>
      <c r="F21" s="12"/>
      <c r="G21" s="12"/>
      <c r="H21" s="12"/>
    </row>
    <row r="22" spans="1:8" ht="39.75" customHeight="1">
      <c r="A22" s="108" t="s">
        <v>276</v>
      </c>
      <c r="B22" s="109"/>
      <c r="C22" s="109"/>
      <c r="D22" s="110"/>
      <c r="E22" s="12"/>
      <c r="F22" s="12"/>
      <c r="G22" s="12"/>
      <c r="H22" s="12"/>
    </row>
    <row r="23" spans="1:8" ht="46.3">
      <c r="A23" s="64">
        <v>1</v>
      </c>
      <c r="B23" s="81" t="s">
        <v>255</v>
      </c>
      <c r="C23" s="52" t="s">
        <v>32</v>
      </c>
      <c r="D23" s="59" t="s">
        <v>256</v>
      </c>
      <c r="E23" s="12"/>
      <c r="F23" s="12"/>
      <c r="G23" s="12"/>
      <c r="H23" s="12"/>
    </row>
    <row r="24" spans="1:8" ht="39.75" customHeight="1">
      <c r="A24" s="64">
        <f>A23+1</f>
        <v>2</v>
      </c>
      <c r="B24" s="81" t="s">
        <v>257</v>
      </c>
      <c r="C24" s="52" t="s">
        <v>32</v>
      </c>
      <c r="D24" s="59" t="s">
        <v>258</v>
      </c>
      <c r="E24" s="12"/>
      <c r="F24" s="12"/>
      <c r="G24" s="12"/>
      <c r="H24" s="12"/>
    </row>
    <row r="25" spans="1:8" ht="39.75" customHeight="1">
      <c r="A25" s="64">
        <f t="shared" ref="A25:A33" si="0">A24+1</f>
        <v>3</v>
      </c>
      <c r="B25" s="81" t="s">
        <v>259</v>
      </c>
      <c r="C25" s="52" t="s">
        <v>260</v>
      </c>
      <c r="D25" s="59" t="s">
        <v>261</v>
      </c>
      <c r="E25" s="12"/>
      <c r="F25" s="12"/>
      <c r="G25" s="12"/>
      <c r="H25" s="12"/>
    </row>
    <row r="26" spans="1:8" ht="30.9">
      <c r="A26" s="64">
        <f t="shared" si="0"/>
        <v>4</v>
      </c>
      <c r="B26" s="49" t="s">
        <v>262</v>
      </c>
      <c r="C26" s="52" t="s">
        <v>263</v>
      </c>
      <c r="D26" s="50" t="s">
        <v>265</v>
      </c>
      <c r="E26" s="12"/>
      <c r="F26" s="12"/>
      <c r="G26" s="12"/>
      <c r="H26" s="12"/>
    </row>
    <row r="27" spans="1:8" ht="30.9">
      <c r="A27" s="64">
        <f t="shared" si="0"/>
        <v>5</v>
      </c>
      <c r="B27" s="49" t="s">
        <v>264</v>
      </c>
      <c r="C27" s="52" t="s">
        <v>263</v>
      </c>
      <c r="D27" s="50" t="str">
        <f>D26</f>
        <v>119,9 / 694,58</v>
      </c>
      <c r="E27" s="12"/>
      <c r="F27" s="12"/>
      <c r="G27" s="12"/>
      <c r="H27" s="12"/>
    </row>
    <row r="28" spans="1:8" ht="46.3">
      <c r="A28" s="64">
        <f t="shared" si="0"/>
        <v>6</v>
      </c>
      <c r="B28" s="49" t="s">
        <v>266</v>
      </c>
      <c r="C28" s="52" t="s">
        <v>260</v>
      </c>
      <c r="D28" s="50">
        <v>1.8</v>
      </c>
      <c r="E28" s="12"/>
      <c r="F28" s="12"/>
      <c r="G28" s="12"/>
      <c r="H28" s="12"/>
    </row>
    <row r="29" spans="1:8" ht="77.150000000000006">
      <c r="A29" s="64">
        <f t="shared" si="0"/>
        <v>7</v>
      </c>
      <c r="B29" s="49" t="s">
        <v>271</v>
      </c>
      <c r="C29" s="52" t="s">
        <v>270</v>
      </c>
      <c r="D29" s="87">
        <v>2470</v>
      </c>
      <c r="E29" s="12"/>
      <c r="F29" s="12"/>
      <c r="G29" s="12"/>
      <c r="H29" s="12"/>
    </row>
    <row r="30" spans="1:8" ht="138.9">
      <c r="A30" s="64">
        <f t="shared" si="0"/>
        <v>8</v>
      </c>
      <c r="B30" s="49" t="s">
        <v>268</v>
      </c>
      <c r="C30" s="52" t="s">
        <v>267</v>
      </c>
      <c r="D30" s="88" t="s">
        <v>269</v>
      </c>
      <c r="E30" s="12">
        <f>((25+120)*69+2325*22)/1000</f>
        <v>61.155000000000001</v>
      </c>
      <c r="F30" s="12">
        <f>E30/0.8</f>
        <v>76.443749999999994</v>
      </c>
      <c r="G30" s="12"/>
      <c r="H30" s="12"/>
    </row>
    <row r="31" spans="1:8" ht="15">
      <c r="A31" s="122" t="s">
        <v>272</v>
      </c>
      <c r="B31" s="123"/>
      <c r="C31" s="123"/>
      <c r="D31" s="124"/>
      <c r="E31" s="12"/>
      <c r="F31" s="12"/>
      <c r="G31" s="12"/>
      <c r="H31" s="12"/>
    </row>
    <row r="32" spans="1:8" ht="30.9">
      <c r="A32" s="64">
        <f>A30+1</f>
        <v>9</v>
      </c>
      <c r="B32" s="49" t="s">
        <v>274</v>
      </c>
      <c r="C32" s="52" t="s">
        <v>105</v>
      </c>
      <c r="D32" s="50" t="s">
        <v>273</v>
      </c>
      <c r="E32" s="12"/>
      <c r="F32" s="12"/>
      <c r="G32" s="12"/>
      <c r="H32" s="12"/>
    </row>
    <row r="33" spans="1:8" ht="30.9">
      <c r="A33" s="64">
        <f t="shared" si="0"/>
        <v>10</v>
      </c>
      <c r="B33" s="49" t="s">
        <v>275</v>
      </c>
      <c r="C33" s="52" t="s">
        <v>105</v>
      </c>
      <c r="D33" s="50" t="str">
        <f>D32</f>
        <v>24,0 / 1,86</v>
      </c>
      <c r="E33" s="12"/>
      <c r="F33" s="12"/>
      <c r="G33" s="12"/>
      <c r="H33" s="12"/>
    </row>
    <row r="34" spans="1:8" ht="31.5" customHeight="1">
      <c r="A34" s="108" t="s">
        <v>118</v>
      </c>
      <c r="B34" s="109"/>
      <c r="C34" s="109"/>
      <c r="D34" s="110"/>
      <c r="E34" s="12" t="s">
        <v>210</v>
      </c>
      <c r="F34" s="12" t="s">
        <v>211</v>
      </c>
      <c r="G34" s="12"/>
      <c r="H34" s="12"/>
    </row>
    <row r="35" spans="1:8" ht="27.75" customHeight="1">
      <c r="A35" s="119" t="s">
        <v>17</v>
      </c>
      <c r="B35" s="120"/>
      <c r="C35" s="120"/>
      <c r="D35" s="121"/>
      <c r="E35" s="12"/>
      <c r="F35" s="12"/>
      <c r="G35" s="12"/>
      <c r="H35" s="12"/>
    </row>
    <row r="36" spans="1:8" ht="61.75">
      <c r="A36" s="64">
        <f>A33+1</f>
        <v>11</v>
      </c>
      <c r="B36" s="49" t="s">
        <v>166</v>
      </c>
      <c r="C36" s="14" t="s">
        <v>32</v>
      </c>
      <c r="D36" s="14" t="s">
        <v>167</v>
      </c>
      <c r="E36" s="12"/>
      <c r="F36" s="12"/>
      <c r="G36" s="12"/>
      <c r="H36" s="12"/>
    </row>
    <row r="37" spans="1:8" ht="30.9">
      <c r="A37" s="64">
        <f>A36+1</f>
        <v>12</v>
      </c>
      <c r="B37" s="81" t="s">
        <v>277</v>
      </c>
      <c r="C37" s="86" t="s">
        <v>278</v>
      </c>
      <c r="D37" s="86" t="str">
        <f>D36</f>
        <v>29200,0 / 5840,0</v>
      </c>
      <c r="E37" s="12"/>
      <c r="F37" s="12"/>
      <c r="G37" s="12"/>
      <c r="H37" s="12"/>
    </row>
    <row r="38" spans="1:8" ht="61.75">
      <c r="A38" s="64">
        <f>A37+1</f>
        <v>13</v>
      </c>
      <c r="B38" s="62" t="s">
        <v>170</v>
      </c>
      <c r="C38" s="14" t="s">
        <v>168</v>
      </c>
      <c r="D38" s="14" t="s">
        <v>171</v>
      </c>
      <c r="E38" s="12"/>
      <c r="F38" s="12"/>
      <c r="G38" s="12"/>
      <c r="H38" s="12"/>
    </row>
    <row r="39" spans="1:8" ht="61.75">
      <c r="A39" s="64">
        <f t="shared" ref="A39" si="1">A38+1</f>
        <v>14</v>
      </c>
      <c r="B39" s="62" t="s">
        <v>172</v>
      </c>
      <c r="C39" s="14" t="s">
        <v>168</v>
      </c>
      <c r="D39" s="14" t="s">
        <v>169</v>
      </c>
      <c r="E39" s="12"/>
      <c r="F39" s="12"/>
      <c r="G39" s="12"/>
      <c r="H39" s="12"/>
    </row>
    <row r="40" spans="1:8" ht="30.9">
      <c r="A40" s="14">
        <f t="shared" ref="A40:A46" si="2">A39+1</f>
        <v>15</v>
      </c>
      <c r="B40" s="62" t="s">
        <v>178</v>
      </c>
      <c r="C40" s="14" t="s">
        <v>107</v>
      </c>
      <c r="D40" s="14">
        <v>13.1</v>
      </c>
      <c r="E40" s="12"/>
      <c r="F40" s="12"/>
      <c r="G40" s="12"/>
      <c r="H40" s="12"/>
    </row>
    <row r="41" spans="1:8">
      <c r="A41" s="14">
        <f t="shared" si="2"/>
        <v>16</v>
      </c>
      <c r="B41" s="62" t="s">
        <v>179</v>
      </c>
      <c r="C41" s="14" t="s">
        <v>107</v>
      </c>
      <c r="D41" s="14">
        <v>19.8</v>
      </c>
      <c r="E41" s="12"/>
      <c r="F41" s="12"/>
      <c r="G41" s="12"/>
      <c r="H41" s="12"/>
    </row>
    <row r="42" spans="1:8" ht="77.150000000000006">
      <c r="A42" s="14">
        <f t="shared" si="2"/>
        <v>17</v>
      </c>
      <c r="B42" s="62" t="s">
        <v>174</v>
      </c>
      <c r="C42" s="14" t="s">
        <v>168</v>
      </c>
      <c r="D42" s="14" t="s">
        <v>175</v>
      </c>
      <c r="E42" s="12"/>
      <c r="F42" s="12"/>
      <c r="G42" s="12"/>
      <c r="H42" s="12"/>
    </row>
    <row r="43" spans="1:8" ht="46.3">
      <c r="A43" s="14">
        <f t="shared" si="2"/>
        <v>18</v>
      </c>
      <c r="B43" s="62" t="s">
        <v>177</v>
      </c>
      <c r="C43" s="17" t="s">
        <v>13</v>
      </c>
      <c r="D43" s="63">
        <v>44</v>
      </c>
      <c r="E43" s="12"/>
      <c r="F43" s="12"/>
      <c r="G43" s="12"/>
      <c r="H43" s="12"/>
    </row>
    <row r="44" spans="1:8" ht="77.150000000000006">
      <c r="A44" s="14">
        <f t="shared" si="2"/>
        <v>19</v>
      </c>
      <c r="B44" s="62" t="s">
        <v>176</v>
      </c>
      <c r="C44" s="14" t="s">
        <v>168</v>
      </c>
      <c r="D44" s="14" t="s">
        <v>173</v>
      </c>
      <c r="E44" s="12"/>
      <c r="F44" s="12"/>
      <c r="G44" s="12"/>
      <c r="H44" s="12"/>
    </row>
    <row r="45" spans="1:8" ht="30.9">
      <c r="A45" s="14">
        <f t="shared" si="2"/>
        <v>20</v>
      </c>
      <c r="B45" s="62" t="s">
        <v>178</v>
      </c>
      <c r="C45" s="14" t="s">
        <v>107</v>
      </c>
      <c r="D45" s="14">
        <v>6404.4</v>
      </c>
      <c r="E45" s="12"/>
      <c r="F45" s="12"/>
      <c r="G45" s="12"/>
      <c r="H45" s="12"/>
    </row>
    <row r="46" spans="1:8">
      <c r="A46" s="14">
        <f t="shared" si="2"/>
        <v>21</v>
      </c>
      <c r="B46" s="62" t="s">
        <v>179</v>
      </c>
      <c r="C46" s="14" t="s">
        <v>107</v>
      </c>
      <c r="D46" s="14">
        <v>165.6</v>
      </c>
      <c r="E46" s="12"/>
      <c r="F46" s="12"/>
      <c r="G46" s="12"/>
      <c r="H46" s="12"/>
    </row>
    <row r="47" spans="1:8" ht="15">
      <c r="A47" s="139" t="s">
        <v>180</v>
      </c>
      <c r="B47" s="140"/>
      <c r="C47" s="140"/>
      <c r="D47" s="141"/>
      <c r="E47" s="12"/>
      <c r="F47" s="12"/>
      <c r="G47" s="12"/>
      <c r="H47" s="12"/>
    </row>
    <row r="48" spans="1:8">
      <c r="A48" s="125" t="s">
        <v>181</v>
      </c>
      <c r="B48" s="126"/>
      <c r="C48" s="126"/>
      <c r="D48" s="127"/>
      <c r="E48" s="12"/>
      <c r="F48" s="12"/>
      <c r="G48" s="12"/>
      <c r="H48" s="12"/>
    </row>
    <row r="49" spans="1:10" ht="46.3">
      <c r="A49" s="16">
        <f>A46+1</f>
        <v>22</v>
      </c>
      <c r="B49" s="49" t="s">
        <v>187</v>
      </c>
      <c r="C49" s="14" t="s">
        <v>182</v>
      </c>
      <c r="D49" s="14" t="s">
        <v>183</v>
      </c>
      <c r="E49" s="22"/>
      <c r="F49" s="12"/>
      <c r="G49" s="12"/>
      <c r="H49" s="12"/>
    </row>
    <row r="50" spans="1:10" ht="46.3">
      <c r="A50" s="16">
        <f>A49+1</f>
        <v>23</v>
      </c>
      <c r="B50" s="49" t="s">
        <v>185</v>
      </c>
      <c r="C50" s="14" t="s">
        <v>182</v>
      </c>
      <c r="D50" s="63" t="s">
        <v>184</v>
      </c>
      <c r="E50" s="12"/>
      <c r="F50" s="12"/>
      <c r="G50" s="12" t="s">
        <v>102</v>
      </c>
      <c r="H50" s="12"/>
    </row>
    <row r="51" spans="1:10" ht="46.3">
      <c r="A51" s="16">
        <f t="shared" ref="A51:A52" si="3">A50+1</f>
        <v>24</v>
      </c>
      <c r="B51" s="62" t="s">
        <v>186</v>
      </c>
      <c r="C51" s="14" t="s">
        <v>182</v>
      </c>
      <c r="D51" s="63" t="str">
        <f>D50</f>
        <v>13,0 / 2,08</v>
      </c>
      <c r="E51" s="12"/>
      <c r="F51" s="12"/>
      <c r="G51" s="12"/>
      <c r="H51" s="12"/>
    </row>
    <row r="52" spans="1:10" ht="30.9">
      <c r="A52" s="16">
        <f t="shared" si="3"/>
        <v>25</v>
      </c>
      <c r="B52" s="62" t="s">
        <v>188</v>
      </c>
      <c r="C52" s="14" t="s">
        <v>182</v>
      </c>
      <c r="D52" s="63" t="str">
        <f>D49</f>
        <v>13,0 / 2,34</v>
      </c>
      <c r="E52" s="12">
        <f>3.14*0.265^2*(1.5+16)</f>
        <v>3.8588637500000007</v>
      </c>
      <c r="F52" s="12">
        <f>19.4*0.83-1.94-E52-G52</f>
        <v>10.145596562499996</v>
      </c>
      <c r="G52" s="12">
        <f>3.14*0.1625^2*(19.4-1.5-16)</f>
        <v>0.15753968749999989</v>
      </c>
      <c r="H52" s="12"/>
    </row>
    <row r="53" spans="1:10">
      <c r="A53" s="125" t="s">
        <v>189</v>
      </c>
      <c r="B53" s="126"/>
      <c r="C53" s="126"/>
      <c r="D53" s="127"/>
      <c r="E53" s="12"/>
      <c r="F53" s="12"/>
      <c r="G53" s="12"/>
      <c r="H53" s="12"/>
      <c r="I53" s="4"/>
      <c r="J53" s="4"/>
    </row>
    <row r="54" spans="1:10" ht="46.3">
      <c r="A54" s="16">
        <f>A52+1</f>
        <v>26</v>
      </c>
      <c r="B54" s="49" t="s">
        <v>187</v>
      </c>
      <c r="C54" s="14" t="s">
        <v>182</v>
      </c>
      <c r="D54" s="14" t="s">
        <v>191</v>
      </c>
      <c r="E54" s="12"/>
      <c r="F54" s="12"/>
      <c r="G54" s="12"/>
      <c r="H54" s="12"/>
      <c r="I54" s="4"/>
      <c r="J54" s="4"/>
    </row>
    <row r="55" spans="1:10" ht="46.3">
      <c r="A55" s="16">
        <f>A54+1</f>
        <v>27</v>
      </c>
      <c r="B55" s="49" t="s">
        <v>185</v>
      </c>
      <c r="C55" s="14" t="s">
        <v>182</v>
      </c>
      <c r="D55" s="63" t="s">
        <v>192</v>
      </c>
      <c r="E55" s="12"/>
      <c r="F55" s="12"/>
      <c r="G55" s="12"/>
      <c r="H55" s="12"/>
      <c r="I55" s="4"/>
      <c r="J55" s="4"/>
    </row>
    <row r="56" spans="1:10" ht="46.3">
      <c r="A56" s="16">
        <f>A55+1</f>
        <v>28</v>
      </c>
      <c r="B56" s="62" t="s">
        <v>251</v>
      </c>
      <c r="C56" s="14" t="s">
        <v>182</v>
      </c>
      <c r="D56" s="63" t="str">
        <f>D55</f>
        <v>44,0 / 14,96</v>
      </c>
      <c r="E56" s="12"/>
      <c r="F56" s="12"/>
      <c r="G56" s="12"/>
      <c r="H56" s="12"/>
      <c r="I56" s="4"/>
      <c r="J56" s="4"/>
    </row>
    <row r="57" spans="1:10" ht="30.9">
      <c r="A57" s="16">
        <f>A56+1</f>
        <v>29</v>
      </c>
      <c r="B57" s="62" t="s">
        <v>188</v>
      </c>
      <c r="C57" s="14" t="s">
        <v>182</v>
      </c>
      <c r="D57" s="63" t="str">
        <f>D54</f>
        <v>44,0 / 7,92</v>
      </c>
      <c r="E57" s="12">
        <f>3.14*0.265^2*(14)</f>
        <v>3.0870910000000009</v>
      </c>
      <c r="F57" s="12">
        <f>3.14*0.1625^2*(27-14)</f>
        <v>1.0779031250000002</v>
      </c>
      <c r="G57" s="12"/>
      <c r="H57" s="12"/>
      <c r="I57" s="4"/>
      <c r="J57" s="4"/>
    </row>
    <row r="58" spans="1:10">
      <c r="A58" s="125" t="s">
        <v>190</v>
      </c>
      <c r="B58" s="126"/>
      <c r="C58" s="126"/>
      <c r="D58" s="127"/>
      <c r="E58" s="12"/>
      <c r="F58" s="12"/>
      <c r="G58" s="12"/>
      <c r="H58" s="12"/>
      <c r="I58" s="4"/>
      <c r="J58" s="4"/>
    </row>
    <row r="59" spans="1:10" ht="46.3">
      <c r="A59" s="16">
        <f>A57+1</f>
        <v>30</v>
      </c>
      <c r="B59" s="49" t="s">
        <v>187</v>
      </c>
      <c r="C59" s="14" t="s">
        <v>182</v>
      </c>
      <c r="D59" s="14" t="s">
        <v>193</v>
      </c>
      <c r="E59" s="12">
        <f>56.5-3.09-1.08-15.54</f>
        <v>36.79</v>
      </c>
      <c r="F59" s="12"/>
      <c r="G59" s="12"/>
      <c r="H59" s="12"/>
      <c r="I59" s="4"/>
      <c r="J59" s="4"/>
    </row>
    <row r="60" spans="1:10" ht="46.3">
      <c r="A60" s="16">
        <f t="shared" ref="A60:A62" si="4">A59+1</f>
        <v>31</v>
      </c>
      <c r="B60" s="49" t="s">
        <v>185</v>
      </c>
      <c r="C60" s="14" t="s">
        <v>182</v>
      </c>
      <c r="D60" s="63" t="s">
        <v>194</v>
      </c>
      <c r="E60" s="12">
        <f>56.5-1.08-3.09-15.5-2.7+1.35+0.45</f>
        <v>35.93</v>
      </c>
      <c r="F60" s="12"/>
      <c r="G60" s="12"/>
      <c r="H60" s="12"/>
      <c r="I60" s="4"/>
      <c r="J60" s="4"/>
    </row>
    <row r="61" spans="1:10" ht="46.3">
      <c r="A61" s="16">
        <f t="shared" si="4"/>
        <v>32</v>
      </c>
      <c r="B61" s="62" t="s">
        <v>252</v>
      </c>
      <c r="C61" s="14" t="s">
        <v>182</v>
      </c>
      <c r="D61" s="63" t="str">
        <f>D60</f>
        <v>19,0 / 3,04</v>
      </c>
      <c r="E61" s="12"/>
      <c r="F61" s="12"/>
      <c r="G61" s="12"/>
      <c r="H61" s="12"/>
      <c r="I61" s="4"/>
      <c r="J61" s="4"/>
    </row>
    <row r="62" spans="1:10" ht="30.9">
      <c r="A62" s="16">
        <f t="shared" si="4"/>
        <v>33</v>
      </c>
      <c r="B62" s="62" t="s">
        <v>188</v>
      </c>
      <c r="C62" s="14" t="s">
        <v>182</v>
      </c>
      <c r="D62" s="63" t="str">
        <f>D59</f>
        <v>19,0 / 3,42</v>
      </c>
      <c r="E62" s="12"/>
      <c r="F62" s="12"/>
      <c r="G62" s="12"/>
      <c r="H62" s="12"/>
      <c r="I62" s="4"/>
      <c r="J62" s="4"/>
    </row>
    <row r="63" spans="1:10" ht="90.75" customHeight="1">
      <c r="A63" s="119" t="s">
        <v>196</v>
      </c>
      <c r="B63" s="120"/>
      <c r="C63" s="120"/>
      <c r="D63" s="121"/>
      <c r="E63" s="12"/>
      <c r="F63" s="12"/>
      <c r="G63" s="12"/>
      <c r="H63" s="12"/>
      <c r="I63" s="4"/>
      <c r="J63" s="4"/>
    </row>
    <row r="64" spans="1:10" ht="43.5" customHeight="1">
      <c r="A64" s="135" t="s">
        <v>106</v>
      </c>
      <c r="B64" s="135"/>
      <c r="C64" s="135"/>
      <c r="D64" s="135"/>
      <c r="E64" s="12"/>
      <c r="F64" s="12"/>
      <c r="G64" s="12"/>
      <c r="H64" s="12"/>
      <c r="I64" s="4"/>
      <c r="J64" s="4"/>
    </row>
    <row r="65" spans="1:10" ht="77.150000000000006">
      <c r="A65" s="16">
        <f>A62+1</f>
        <v>34</v>
      </c>
      <c r="B65" s="49" t="s">
        <v>198</v>
      </c>
      <c r="C65" s="50" t="s">
        <v>105</v>
      </c>
      <c r="D65" s="20" t="s">
        <v>119</v>
      </c>
      <c r="E65" s="12">
        <f>13*102.59</f>
        <v>1333.67</v>
      </c>
      <c r="F65" s="12"/>
      <c r="G65" s="12"/>
      <c r="H65" s="12"/>
      <c r="I65" s="4"/>
      <c r="J65" s="4"/>
    </row>
    <row r="66" spans="1:10" ht="77.150000000000006">
      <c r="A66" s="16">
        <f>A65+1</f>
        <v>35</v>
      </c>
      <c r="B66" s="49" t="s">
        <v>195</v>
      </c>
      <c r="C66" s="50" t="s">
        <v>13</v>
      </c>
      <c r="D66" s="50">
        <f>4+12</f>
        <v>16</v>
      </c>
      <c r="E66" s="12"/>
      <c r="F66" s="12"/>
      <c r="G66" s="12"/>
      <c r="H66" s="12"/>
      <c r="I66" s="4"/>
      <c r="J66" s="4"/>
    </row>
    <row r="67" spans="1:10" ht="30.9">
      <c r="A67" s="16">
        <f t="shared" ref="A67:A70" si="5">A66+1</f>
        <v>36</v>
      </c>
      <c r="B67" s="49" t="s">
        <v>122</v>
      </c>
      <c r="C67" s="50" t="s">
        <v>31</v>
      </c>
      <c r="D67" s="50">
        <f>7+2</f>
        <v>9</v>
      </c>
      <c r="E67" s="12"/>
      <c r="F67" s="12"/>
      <c r="G67" s="12"/>
      <c r="H67" s="12"/>
      <c r="I67" s="4"/>
      <c r="J67" s="4"/>
    </row>
    <row r="68" spans="1:10" ht="30.9">
      <c r="A68" s="16">
        <f t="shared" si="5"/>
        <v>37</v>
      </c>
      <c r="B68" s="19" t="s">
        <v>120</v>
      </c>
      <c r="C68" s="50" t="s">
        <v>31</v>
      </c>
      <c r="D68" s="50">
        <v>4</v>
      </c>
      <c r="E68" s="12"/>
      <c r="F68" s="12"/>
      <c r="G68" s="12"/>
      <c r="H68" s="12"/>
      <c r="I68" s="4"/>
      <c r="J68" s="4"/>
    </row>
    <row r="69" spans="1:10" ht="30.9">
      <c r="A69" s="16">
        <f t="shared" si="5"/>
        <v>38</v>
      </c>
      <c r="B69" s="19" t="s">
        <v>121</v>
      </c>
      <c r="C69" s="50" t="s">
        <v>31</v>
      </c>
      <c r="D69" s="50">
        <v>4</v>
      </c>
      <c r="E69" s="12"/>
      <c r="F69" s="12"/>
      <c r="G69" s="12"/>
      <c r="H69" s="12"/>
      <c r="I69" s="4"/>
      <c r="J69" s="4"/>
    </row>
    <row r="70" spans="1:10" ht="61.75">
      <c r="A70" s="16">
        <f t="shared" si="5"/>
        <v>39</v>
      </c>
      <c r="B70" s="49" t="s">
        <v>209</v>
      </c>
      <c r="C70" s="50" t="s">
        <v>31</v>
      </c>
      <c r="D70" s="14">
        <v>1</v>
      </c>
      <c r="E70" s="12"/>
      <c r="F70" s="12"/>
      <c r="G70" s="12"/>
      <c r="H70" s="12"/>
      <c r="I70" s="4"/>
      <c r="J70" s="4"/>
    </row>
    <row r="71" spans="1:10" ht="72.75" customHeight="1">
      <c r="A71" s="119" t="s">
        <v>197</v>
      </c>
      <c r="B71" s="120"/>
      <c r="C71" s="120"/>
      <c r="D71" s="121"/>
      <c r="E71" s="46"/>
      <c r="F71" s="12"/>
      <c r="G71" s="12"/>
      <c r="H71" s="12"/>
      <c r="I71" s="4"/>
      <c r="J71" s="4"/>
    </row>
    <row r="72" spans="1:10" ht="54.75" customHeight="1">
      <c r="A72" s="135" t="s">
        <v>106</v>
      </c>
      <c r="B72" s="135"/>
      <c r="C72" s="135"/>
      <c r="D72" s="135"/>
      <c r="E72" s="12"/>
      <c r="F72" s="12"/>
      <c r="G72" s="12"/>
      <c r="H72" s="12"/>
      <c r="I72" s="4"/>
      <c r="J72" s="4"/>
    </row>
    <row r="73" spans="1:10" ht="39.75" customHeight="1">
      <c r="A73" s="111" t="s">
        <v>200</v>
      </c>
      <c r="B73" s="111"/>
      <c r="C73" s="111"/>
      <c r="D73" s="111"/>
      <c r="E73" s="89"/>
      <c r="F73" s="89"/>
      <c r="G73" s="89"/>
      <c r="H73" s="89"/>
      <c r="I73" s="4"/>
      <c r="J73" s="4"/>
    </row>
    <row r="74" spans="1:10" ht="46.3">
      <c r="A74" s="16">
        <f>A70+1</f>
        <v>40</v>
      </c>
      <c r="B74" s="49" t="s">
        <v>199</v>
      </c>
      <c r="C74" s="50" t="s">
        <v>105</v>
      </c>
      <c r="D74" s="20" t="s">
        <v>201</v>
      </c>
      <c r="E74" s="12">
        <f>16.5*102.59</f>
        <v>1692.7350000000001</v>
      </c>
      <c r="F74" s="89"/>
      <c r="G74" s="89"/>
      <c r="H74" s="89"/>
      <c r="I74" s="4"/>
      <c r="J74" s="4"/>
    </row>
    <row r="75" spans="1:10" ht="77.150000000000006">
      <c r="A75" s="16">
        <f>A74+1</f>
        <v>41</v>
      </c>
      <c r="B75" s="49" t="s">
        <v>195</v>
      </c>
      <c r="C75" s="50" t="s">
        <v>13</v>
      </c>
      <c r="D75" s="50">
        <v>17.5</v>
      </c>
      <c r="E75" s="89"/>
      <c r="F75" s="89"/>
      <c r="G75" s="89"/>
      <c r="H75" s="89"/>
      <c r="I75" s="4"/>
      <c r="J75" s="4"/>
    </row>
    <row r="76" spans="1:10" ht="30.9">
      <c r="A76" s="16">
        <f t="shared" ref="A76:A79" si="6">A75+1</f>
        <v>42</v>
      </c>
      <c r="B76" s="49" t="s">
        <v>122</v>
      </c>
      <c r="C76" s="50" t="s">
        <v>31</v>
      </c>
      <c r="D76" s="50">
        <v>10</v>
      </c>
      <c r="E76" s="89"/>
      <c r="F76" s="89"/>
      <c r="G76" s="89"/>
      <c r="H76" s="89"/>
      <c r="I76" s="4"/>
      <c r="J76" s="4"/>
    </row>
    <row r="77" spans="1:10" ht="30.9">
      <c r="A77" s="16">
        <f t="shared" si="6"/>
        <v>43</v>
      </c>
      <c r="B77" s="19" t="s">
        <v>120</v>
      </c>
      <c r="C77" s="50" t="s">
        <v>31</v>
      </c>
      <c r="D77" s="50">
        <v>2</v>
      </c>
      <c r="E77" s="89"/>
      <c r="F77" s="89"/>
      <c r="G77" s="89"/>
      <c r="H77" s="89"/>
      <c r="I77" s="4"/>
      <c r="J77" s="4"/>
    </row>
    <row r="78" spans="1:10" ht="30.9">
      <c r="A78" s="16">
        <f t="shared" si="6"/>
        <v>44</v>
      </c>
      <c r="B78" s="19" t="s">
        <v>121</v>
      </c>
      <c r="C78" s="50" t="s">
        <v>31</v>
      </c>
      <c r="D78" s="50">
        <v>2</v>
      </c>
      <c r="E78" s="89"/>
      <c r="F78" s="89"/>
      <c r="G78" s="89"/>
      <c r="H78" s="89"/>
      <c r="I78" s="4"/>
      <c r="J78" s="4"/>
    </row>
    <row r="79" spans="1:10" ht="61.75">
      <c r="A79" s="16">
        <f t="shared" si="6"/>
        <v>45</v>
      </c>
      <c r="B79" s="49" t="s">
        <v>209</v>
      </c>
      <c r="C79" s="50" t="s">
        <v>31</v>
      </c>
      <c r="D79" s="14">
        <v>1</v>
      </c>
      <c r="E79" s="89"/>
      <c r="F79" s="89"/>
      <c r="G79" s="89"/>
      <c r="H79" s="89"/>
      <c r="I79" s="4"/>
      <c r="J79" s="4"/>
    </row>
    <row r="80" spans="1:10" ht="48.75" customHeight="1">
      <c r="A80" s="111" t="s">
        <v>202</v>
      </c>
      <c r="B80" s="111"/>
      <c r="C80" s="111"/>
      <c r="D80" s="111"/>
      <c r="E80" s="89"/>
      <c r="F80" s="89"/>
      <c r="G80" s="89"/>
      <c r="H80" s="89"/>
      <c r="I80" s="4"/>
      <c r="J80" s="4"/>
    </row>
    <row r="81" spans="1:10" ht="46.3">
      <c r="A81" s="16">
        <f>A79+1</f>
        <v>46</v>
      </c>
      <c r="B81" s="49" t="s">
        <v>199</v>
      </c>
      <c r="C81" s="50" t="s">
        <v>105</v>
      </c>
      <c r="D81" s="20" t="s">
        <v>203</v>
      </c>
      <c r="E81" s="12">
        <f>17.5*102.59</f>
        <v>1795.325</v>
      </c>
      <c r="F81" s="89"/>
      <c r="G81" s="89"/>
      <c r="H81" s="89"/>
      <c r="I81" s="4"/>
      <c r="J81" s="4"/>
    </row>
    <row r="82" spans="1:10" ht="77.150000000000006">
      <c r="A82" s="16">
        <f>A81+1</f>
        <v>47</v>
      </c>
      <c r="B82" s="49" t="s">
        <v>195</v>
      </c>
      <c r="C82" s="50" t="s">
        <v>13</v>
      </c>
      <c r="D82" s="50">
        <v>18.5</v>
      </c>
      <c r="E82" s="89"/>
      <c r="F82" s="89"/>
      <c r="G82" s="89"/>
      <c r="H82" s="89"/>
      <c r="I82" s="4"/>
      <c r="J82" s="4"/>
    </row>
    <row r="83" spans="1:10" ht="30.9">
      <c r="A83" s="16">
        <f t="shared" ref="A83:A86" si="7">A82+1</f>
        <v>48</v>
      </c>
      <c r="B83" s="49" t="s">
        <v>122</v>
      </c>
      <c r="C83" s="50" t="s">
        <v>31</v>
      </c>
      <c r="D83" s="50">
        <v>11</v>
      </c>
      <c r="E83" s="89"/>
      <c r="F83" s="89"/>
      <c r="G83" s="89"/>
      <c r="H83" s="89"/>
      <c r="I83" s="4"/>
      <c r="J83" s="4"/>
    </row>
    <row r="84" spans="1:10" ht="30.9">
      <c r="A84" s="16">
        <f t="shared" si="7"/>
        <v>49</v>
      </c>
      <c r="B84" s="19" t="s">
        <v>120</v>
      </c>
      <c r="C84" s="50" t="s">
        <v>31</v>
      </c>
      <c r="D84" s="50">
        <v>2</v>
      </c>
      <c r="E84" s="89"/>
      <c r="F84" s="89"/>
      <c r="G84" s="89"/>
      <c r="H84" s="89"/>
      <c r="I84" s="4"/>
      <c r="J84" s="4"/>
    </row>
    <row r="85" spans="1:10" ht="30.9">
      <c r="A85" s="16">
        <f t="shared" si="7"/>
        <v>50</v>
      </c>
      <c r="B85" s="19" t="s">
        <v>121</v>
      </c>
      <c r="C85" s="50" t="s">
        <v>31</v>
      </c>
      <c r="D85" s="50">
        <v>2</v>
      </c>
      <c r="E85" s="89"/>
      <c r="F85" s="89"/>
      <c r="G85" s="89"/>
      <c r="H85" s="89"/>
      <c r="I85" s="4"/>
      <c r="J85" s="4"/>
    </row>
    <row r="86" spans="1:10" ht="61.75">
      <c r="A86" s="16">
        <f t="shared" si="7"/>
        <v>51</v>
      </c>
      <c r="B86" s="49" t="s">
        <v>209</v>
      </c>
      <c r="C86" s="50" t="s">
        <v>31</v>
      </c>
      <c r="D86" s="50">
        <v>1</v>
      </c>
      <c r="E86" s="89"/>
      <c r="F86" s="89"/>
      <c r="G86" s="89"/>
      <c r="H86" s="89"/>
      <c r="I86" s="4"/>
      <c r="J86" s="4"/>
    </row>
    <row r="87" spans="1:10" ht="41.25" customHeight="1">
      <c r="A87" s="111" t="s">
        <v>204</v>
      </c>
      <c r="B87" s="111"/>
      <c r="C87" s="111"/>
      <c r="D87" s="111"/>
      <c r="E87" s="89"/>
      <c r="F87" s="89"/>
      <c r="G87" s="89"/>
      <c r="H87" s="89"/>
      <c r="I87" s="4"/>
      <c r="J87" s="4"/>
    </row>
    <row r="88" spans="1:10" ht="46.3">
      <c r="A88" s="16">
        <f>A86+1</f>
        <v>52</v>
      </c>
      <c r="B88" s="49" t="s">
        <v>199</v>
      </c>
      <c r="C88" s="50" t="s">
        <v>105</v>
      </c>
      <c r="D88" s="20" t="s">
        <v>205</v>
      </c>
      <c r="E88" s="12">
        <f>20*102.59</f>
        <v>2051.8000000000002</v>
      </c>
      <c r="F88" s="89"/>
      <c r="G88" s="89"/>
      <c r="H88" s="89"/>
      <c r="I88" s="4"/>
      <c r="J88" s="4"/>
    </row>
    <row r="89" spans="1:10" ht="77.150000000000006">
      <c r="A89" s="16">
        <f>A88+1</f>
        <v>53</v>
      </c>
      <c r="B89" s="49" t="s">
        <v>195</v>
      </c>
      <c r="C89" s="50" t="s">
        <v>13</v>
      </c>
      <c r="D89" s="50">
        <v>21</v>
      </c>
      <c r="E89" s="89"/>
      <c r="F89" s="89"/>
      <c r="G89" s="89"/>
      <c r="H89" s="89"/>
      <c r="I89" s="4"/>
      <c r="J89" s="4"/>
    </row>
    <row r="90" spans="1:10" ht="30.9">
      <c r="A90" s="16">
        <f t="shared" ref="A90:A93" si="8">A89+1</f>
        <v>54</v>
      </c>
      <c r="B90" s="49" t="s">
        <v>122</v>
      </c>
      <c r="C90" s="50" t="s">
        <v>31</v>
      </c>
      <c r="D90" s="50">
        <v>12</v>
      </c>
      <c r="E90" s="89"/>
      <c r="F90" s="89"/>
      <c r="G90" s="89"/>
      <c r="H90" s="89"/>
      <c r="I90" s="4"/>
      <c r="J90" s="4"/>
    </row>
    <row r="91" spans="1:10" ht="30.9">
      <c r="A91" s="16">
        <f t="shared" si="8"/>
        <v>55</v>
      </c>
      <c r="B91" s="19" t="s">
        <v>120</v>
      </c>
      <c r="C91" s="50" t="s">
        <v>31</v>
      </c>
      <c r="D91" s="50">
        <v>2</v>
      </c>
      <c r="E91" s="89"/>
      <c r="F91" s="89"/>
      <c r="G91" s="89"/>
      <c r="H91" s="89"/>
      <c r="I91" s="4"/>
      <c r="J91" s="4"/>
    </row>
    <row r="92" spans="1:10" ht="30.9">
      <c r="A92" s="16">
        <f t="shared" si="8"/>
        <v>56</v>
      </c>
      <c r="B92" s="19" t="s">
        <v>121</v>
      </c>
      <c r="C92" s="50" t="s">
        <v>31</v>
      </c>
      <c r="D92" s="50">
        <v>2</v>
      </c>
      <c r="E92" s="89"/>
      <c r="F92" s="89"/>
      <c r="G92" s="89"/>
      <c r="H92" s="89"/>
      <c r="I92" s="4"/>
      <c r="J92" s="4"/>
    </row>
    <row r="93" spans="1:10" ht="61.75">
      <c r="A93" s="16">
        <f t="shared" si="8"/>
        <v>57</v>
      </c>
      <c r="B93" s="49" t="s">
        <v>209</v>
      </c>
      <c r="C93" s="50" t="s">
        <v>31</v>
      </c>
      <c r="D93" s="50">
        <v>1</v>
      </c>
      <c r="E93" s="89"/>
      <c r="F93" s="89"/>
      <c r="G93" s="89"/>
      <c r="H93" s="89"/>
      <c r="I93" s="4"/>
      <c r="J93" s="4"/>
    </row>
    <row r="94" spans="1:10" ht="47.25" customHeight="1">
      <c r="A94" s="111" t="s">
        <v>206</v>
      </c>
      <c r="B94" s="111"/>
      <c r="C94" s="111"/>
      <c r="D94" s="111"/>
      <c r="E94" s="89"/>
      <c r="F94" s="89"/>
      <c r="G94" s="89"/>
      <c r="H94" s="89"/>
      <c r="I94" s="4"/>
      <c r="J94" s="4"/>
    </row>
    <row r="95" spans="1:10" ht="46.3">
      <c r="A95" s="16">
        <f>A93+1</f>
        <v>58</v>
      </c>
      <c r="B95" s="49" t="s">
        <v>199</v>
      </c>
      <c r="C95" s="50" t="s">
        <v>105</v>
      </c>
      <c r="D95" s="20" t="s">
        <v>207</v>
      </c>
      <c r="E95" s="12">
        <f>24.5*102.59</f>
        <v>2513.4549999999999</v>
      </c>
      <c r="F95" s="89"/>
      <c r="G95" s="89"/>
      <c r="H95" s="89"/>
      <c r="I95" s="4"/>
      <c r="J95" s="4"/>
    </row>
    <row r="96" spans="1:10" ht="77.150000000000006">
      <c r="A96" s="16">
        <f>A95+1</f>
        <v>59</v>
      </c>
      <c r="B96" s="49" t="s">
        <v>195</v>
      </c>
      <c r="C96" s="50" t="s">
        <v>13</v>
      </c>
      <c r="D96" s="50">
        <v>25.5</v>
      </c>
      <c r="E96" s="89"/>
      <c r="F96" s="89"/>
      <c r="G96" s="89"/>
      <c r="H96" s="89"/>
      <c r="I96" s="4"/>
      <c r="J96" s="4"/>
    </row>
    <row r="97" spans="1:10" ht="30.9">
      <c r="A97" s="16">
        <f t="shared" ref="A97:A100" si="9">A96+1</f>
        <v>60</v>
      </c>
      <c r="B97" s="49" t="s">
        <v>122</v>
      </c>
      <c r="C97" s="50" t="s">
        <v>31</v>
      </c>
      <c r="D97" s="50">
        <v>14</v>
      </c>
      <c r="E97" s="89"/>
      <c r="F97" s="89"/>
      <c r="G97" s="89"/>
      <c r="H97" s="89"/>
      <c r="I97" s="4"/>
      <c r="J97" s="4"/>
    </row>
    <row r="98" spans="1:10" ht="30.9">
      <c r="A98" s="16">
        <f t="shared" si="9"/>
        <v>61</v>
      </c>
      <c r="B98" s="19" t="s">
        <v>120</v>
      </c>
      <c r="C98" s="50" t="s">
        <v>31</v>
      </c>
      <c r="D98" s="50">
        <v>2</v>
      </c>
      <c r="E98" s="89"/>
      <c r="F98" s="89"/>
      <c r="G98" s="89"/>
      <c r="H98" s="89"/>
      <c r="I98" s="4"/>
      <c r="J98" s="4"/>
    </row>
    <row r="99" spans="1:10" ht="30.9">
      <c r="A99" s="16">
        <f t="shared" si="9"/>
        <v>62</v>
      </c>
      <c r="B99" s="19" t="s">
        <v>121</v>
      </c>
      <c r="C99" s="50" t="s">
        <v>31</v>
      </c>
      <c r="D99" s="50">
        <v>2</v>
      </c>
      <c r="E99" s="89"/>
      <c r="F99" s="89"/>
      <c r="G99" s="89"/>
      <c r="H99" s="89"/>
      <c r="I99" s="4"/>
      <c r="J99" s="4"/>
    </row>
    <row r="100" spans="1:10" ht="61.75">
      <c r="A100" s="16">
        <f t="shared" si="9"/>
        <v>63</v>
      </c>
      <c r="B100" s="49" t="s">
        <v>209</v>
      </c>
      <c r="C100" s="50" t="s">
        <v>31</v>
      </c>
      <c r="D100" s="50">
        <v>1</v>
      </c>
      <c r="E100" s="89"/>
      <c r="F100" s="89"/>
      <c r="G100" s="89"/>
      <c r="H100" s="89"/>
      <c r="I100" s="4"/>
      <c r="J100" s="4"/>
    </row>
    <row r="101" spans="1:10" ht="41.25" customHeight="1">
      <c r="A101" s="136" t="s">
        <v>157</v>
      </c>
      <c r="B101" s="137"/>
      <c r="C101" s="137"/>
      <c r="D101" s="138"/>
      <c r="E101" s="89"/>
      <c r="F101" s="89"/>
      <c r="G101" s="89"/>
      <c r="H101" s="89"/>
      <c r="I101" s="4"/>
      <c r="J101" s="4"/>
    </row>
    <row r="102" spans="1:10" ht="27" customHeight="1">
      <c r="A102" s="131" t="s">
        <v>156</v>
      </c>
      <c r="B102" s="132"/>
      <c r="C102" s="132"/>
      <c r="D102" s="133"/>
      <c r="E102" s="89"/>
      <c r="F102" s="89"/>
      <c r="G102" s="89"/>
      <c r="H102" s="89"/>
      <c r="I102" s="4"/>
      <c r="J102" s="4"/>
    </row>
    <row r="103" spans="1:10" ht="27" customHeight="1">
      <c r="A103" s="128" t="s">
        <v>111</v>
      </c>
      <c r="B103" s="129"/>
      <c r="C103" s="129"/>
      <c r="D103" s="130"/>
      <c r="E103" s="89"/>
      <c r="F103" s="89"/>
      <c r="G103" s="89"/>
      <c r="H103" s="89"/>
      <c r="I103" s="4"/>
      <c r="J103" s="4"/>
    </row>
    <row r="104" spans="1:10" ht="409.5" customHeight="1">
      <c r="A104" s="150">
        <f>A100+1</f>
        <v>64</v>
      </c>
      <c r="B104" s="144" t="s">
        <v>131</v>
      </c>
      <c r="C104" s="148" t="s">
        <v>13</v>
      </c>
      <c r="D104" s="146">
        <f>3060+575+3.05+3.05+1.22+0.61+0.61+2.44+1.22</f>
        <v>3647.2000000000003</v>
      </c>
      <c r="E104" s="54">
        <f>D104+D110</f>
        <v>3649.5600000000004</v>
      </c>
      <c r="F104" s="12"/>
      <c r="G104" s="12"/>
      <c r="H104" s="12"/>
      <c r="I104" s="4"/>
      <c r="J104" s="4"/>
    </row>
    <row r="105" spans="1:10" ht="213.75" customHeight="1">
      <c r="A105" s="151"/>
      <c r="B105" s="145"/>
      <c r="C105" s="149"/>
      <c r="D105" s="147"/>
      <c r="E105" s="12"/>
      <c r="F105" s="12"/>
      <c r="G105" s="12"/>
      <c r="H105" s="12"/>
      <c r="I105" s="4"/>
      <c r="J105" s="4"/>
    </row>
    <row r="106" spans="1:10" ht="61.75">
      <c r="A106" s="51">
        <f>A104+1</f>
        <v>65</v>
      </c>
      <c r="B106" s="49" t="s">
        <v>127</v>
      </c>
      <c r="C106" s="50" t="s">
        <v>31</v>
      </c>
      <c r="D106" s="20">
        <v>337</v>
      </c>
      <c r="E106" s="12"/>
      <c r="F106" s="12"/>
      <c r="G106" s="12"/>
      <c r="H106" s="12"/>
      <c r="I106" s="4"/>
      <c r="J106" s="4"/>
    </row>
    <row r="107" spans="1:10" ht="61.75">
      <c r="A107" s="51">
        <f>A106+1</f>
        <v>66</v>
      </c>
      <c r="B107" s="49" t="s">
        <v>126</v>
      </c>
      <c r="C107" s="50" t="s">
        <v>31</v>
      </c>
      <c r="D107" s="20">
        <v>84</v>
      </c>
      <c r="E107" s="12"/>
      <c r="F107" s="12"/>
      <c r="G107" s="12"/>
      <c r="H107" s="12"/>
      <c r="I107" s="4"/>
      <c r="J107" s="4"/>
    </row>
    <row r="108" spans="1:10" ht="61.75">
      <c r="A108" s="51">
        <f>A107+1</f>
        <v>67</v>
      </c>
      <c r="B108" s="49" t="s">
        <v>208</v>
      </c>
      <c r="C108" s="50" t="s">
        <v>31</v>
      </c>
      <c r="D108" s="20">
        <v>421</v>
      </c>
      <c r="E108" s="12"/>
      <c r="F108" s="12"/>
      <c r="G108" s="12"/>
      <c r="H108" s="12"/>
      <c r="I108" s="4"/>
      <c r="J108" s="4"/>
    </row>
    <row r="109" spans="1:10" ht="30" customHeight="1">
      <c r="A109" s="134" t="s">
        <v>130</v>
      </c>
      <c r="B109" s="134"/>
      <c r="C109" s="134"/>
      <c r="D109" s="134"/>
      <c r="E109" s="24"/>
      <c r="F109" s="25"/>
      <c r="G109" s="25"/>
      <c r="H109" s="25"/>
      <c r="I109" s="4"/>
      <c r="J109" s="4"/>
    </row>
    <row r="110" spans="1:10" ht="200.6">
      <c r="A110" s="51">
        <f>A108+1</f>
        <v>68</v>
      </c>
      <c r="B110" s="49" t="s">
        <v>143</v>
      </c>
      <c r="C110" s="50" t="s">
        <v>13</v>
      </c>
      <c r="D110" s="85">
        <f>1.4+0.61+0.35</f>
        <v>2.36</v>
      </c>
      <c r="E110" s="12"/>
      <c r="F110" s="12"/>
      <c r="G110" s="12"/>
      <c r="H110" s="12"/>
      <c r="I110" s="4"/>
      <c r="J110" s="4"/>
    </row>
    <row r="111" spans="1:10" ht="61.75">
      <c r="A111" s="51">
        <f>A110+1</f>
        <v>69</v>
      </c>
      <c r="B111" s="49" t="s">
        <v>126</v>
      </c>
      <c r="C111" s="50" t="s">
        <v>31</v>
      </c>
      <c r="D111" s="20">
        <v>4</v>
      </c>
      <c r="E111" s="12"/>
      <c r="F111" s="12"/>
      <c r="G111" s="12"/>
      <c r="H111" s="12"/>
      <c r="I111" s="4"/>
      <c r="J111" s="4"/>
    </row>
    <row r="112" spans="1:10" ht="61.75">
      <c r="A112" s="51">
        <f>A111+1</f>
        <v>70</v>
      </c>
      <c r="B112" s="49" t="s">
        <v>125</v>
      </c>
      <c r="C112" s="50" t="s">
        <v>31</v>
      </c>
      <c r="D112" s="20">
        <v>1</v>
      </c>
      <c r="E112" s="12"/>
      <c r="F112" s="12"/>
      <c r="G112" s="12"/>
      <c r="H112" s="12"/>
      <c r="I112" s="4"/>
      <c r="J112" s="4"/>
    </row>
    <row r="113" spans="1:10" ht="61.75">
      <c r="A113" s="51">
        <f t="shared" ref="A113:A114" si="10">A112+1</f>
        <v>71</v>
      </c>
      <c r="B113" s="49" t="s">
        <v>165</v>
      </c>
      <c r="C113" s="50" t="s">
        <v>31</v>
      </c>
      <c r="D113" s="20">
        <v>2</v>
      </c>
      <c r="E113" s="12"/>
      <c r="F113" s="12"/>
      <c r="G113" s="12"/>
      <c r="H113" s="12"/>
      <c r="I113" s="4"/>
      <c r="J113" s="4"/>
    </row>
    <row r="114" spans="1:10" ht="61.75">
      <c r="A114" s="51">
        <f t="shared" si="10"/>
        <v>72</v>
      </c>
      <c r="B114" s="49" t="s">
        <v>123</v>
      </c>
      <c r="C114" s="50" t="s">
        <v>108</v>
      </c>
      <c r="D114" s="20" t="s">
        <v>124</v>
      </c>
      <c r="E114" s="12"/>
      <c r="F114" s="12"/>
      <c r="G114" s="12"/>
      <c r="H114" s="12"/>
      <c r="I114" s="4"/>
      <c r="J114" s="4"/>
    </row>
    <row r="115" spans="1:10" ht="92.6">
      <c r="A115" s="51">
        <f t="shared" ref="A115:A116" si="11">A114+1</f>
        <v>73</v>
      </c>
      <c r="B115" s="49" t="s">
        <v>163</v>
      </c>
      <c r="C115" s="50" t="s">
        <v>16</v>
      </c>
      <c r="D115" s="20">
        <v>1.8</v>
      </c>
      <c r="E115" s="12"/>
      <c r="F115" s="12"/>
      <c r="G115" s="12"/>
      <c r="H115" s="12"/>
      <c r="I115" s="4"/>
      <c r="J115" s="4"/>
    </row>
    <row r="116" spans="1:10" ht="46.3">
      <c r="A116" s="51">
        <f t="shared" si="11"/>
        <v>74</v>
      </c>
      <c r="B116" s="49" t="s">
        <v>129</v>
      </c>
      <c r="C116" s="50" t="s">
        <v>16</v>
      </c>
      <c r="D116" s="20">
        <f>D115</f>
        <v>1.8</v>
      </c>
      <c r="E116" s="12"/>
      <c r="F116" s="12"/>
      <c r="G116" s="12"/>
      <c r="H116" s="12"/>
      <c r="I116" s="4"/>
      <c r="J116" s="4"/>
    </row>
    <row r="117" spans="1:10" ht="44.25" customHeight="1">
      <c r="A117" s="136" t="s">
        <v>164</v>
      </c>
      <c r="B117" s="137"/>
      <c r="C117" s="137"/>
      <c r="D117" s="138"/>
      <c r="E117" s="12"/>
      <c r="F117" s="12"/>
      <c r="G117" s="12"/>
      <c r="H117" s="12"/>
      <c r="I117" s="4"/>
      <c r="J117" s="4"/>
    </row>
    <row r="118" spans="1:10" ht="24" customHeight="1">
      <c r="A118" s="131" t="s">
        <v>133</v>
      </c>
      <c r="B118" s="132"/>
      <c r="C118" s="132"/>
      <c r="D118" s="133"/>
      <c r="E118" s="12"/>
      <c r="F118" s="12"/>
      <c r="G118" s="12"/>
      <c r="H118" s="12"/>
      <c r="I118" s="4"/>
      <c r="J118" s="4"/>
    </row>
    <row r="119" spans="1:10" ht="262.3">
      <c r="A119" s="51">
        <f>A116+1</f>
        <v>75</v>
      </c>
      <c r="B119" s="55" t="s">
        <v>132</v>
      </c>
      <c r="C119" s="50" t="s">
        <v>13</v>
      </c>
      <c r="D119" s="56">
        <f>15.5+0.61+1.22</f>
        <v>17.329999999999998</v>
      </c>
      <c r="E119" s="54">
        <f>D119</f>
        <v>17.329999999999998</v>
      </c>
      <c r="F119" s="12"/>
      <c r="G119" s="12"/>
      <c r="H119" s="12"/>
      <c r="I119" s="4"/>
      <c r="J119" s="4"/>
    </row>
    <row r="120" spans="1:10" ht="61.75">
      <c r="A120" s="51">
        <f>A119+1</f>
        <v>76</v>
      </c>
      <c r="B120" s="49" t="s">
        <v>126</v>
      </c>
      <c r="C120" s="50" t="s">
        <v>31</v>
      </c>
      <c r="D120" s="20">
        <v>2</v>
      </c>
      <c r="E120" s="12"/>
      <c r="F120" s="12"/>
      <c r="G120" s="12"/>
      <c r="H120" s="12"/>
      <c r="I120" s="4"/>
      <c r="J120" s="4"/>
    </row>
    <row r="121" spans="1:10" ht="61.75">
      <c r="A121" s="51">
        <f t="shared" ref="A121" si="12">A120+1</f>
        <v>77</v>
      </c>
      <c r="B121" s="49" t="s">
        <v>208</v>
      </c>
      <c r="C121" s="50" t="s">
        <v>31</v>
      </c>
      <c r="D121" s="20">
        <v>9</v>
      </c>
      <c r="E121" s="12"/>
      <c r="F121" s="12"/>
      <c r="G121" s="12"/>
      <c r="H121" s="12"/>
      <c r="I121" s="4"/>
      <c r="J121" s="4"/>
    </row>
    <row r="122" spans="1:10" ht="41.25" customHeight="1">
      <c r="A122" s="134" t="s">
        <v>141</v>
      </c>
      <c r="B122" s="134"/>
      <c r="C122" s="134"/>
      <c r="D122" s="134"/>
      <c r="E122" s="12"/>
      <c r="F122" s="12"/>
      <c r="G122" s="12"/>
      <c r="H122" s="12"/>
      <c r="I122" s="4"/>
      <c r="J122" s="4"/>
    </row>
    <row r="123" spans="1:10" ht="138.9">
      <c r="A123" s="51">
        <f>A121+1</f>
        <v>78</v>
      </c>
      <c r="B123" s="49" t="s">
        <v>142</v>
      </c>
      <c r="C123" s="50" t="s">
        <v>13</v>
      </c>
      <c r="D123" s="85">
        <f>0.5+0.4</f>
        <v>0.9</v>
      </c>
      <c r="E123" s="12"/>
      <c r="F123" s="12"/>
      <c r="G123" s="12"/>
      <c r="H123" s="12"/>
      <c r="I123" s="4"/>
      <c r="J123" s="4"/>
    </row>
    <row r="124" spans="1:10" ht="61.75">
      <c r="A124" s="51">
        <f>A123+1</f>
        <v>79</v>
      </c>
      <c r="B124" s="49" t="s">
        <v>126</v>
      </c>
      <c r="C124" s="50" t="s">
        <v>31</v>
      </c>
      <c r="D124" s="20">
        <v>2</v>
      </c>
      <c r="E124" s="12"/>
      <c r="F124" s="12"/>
      <c r="G124" s="12"/>
      <c r="H124" s="12"/>
      <c r="I124" s="4"/>
      <c r="J124" s="4"/>
    </row>
    <row r="125" spans="1:10" ht="154.30000000000001">
      <c r="A125" s="51">
        <f t="shared" ref="A125:A137" si="13">A124+1</f>
        <v>80</v>
      </c>
      <c r="B125" s="49" t="s">
        <v>134</v>
      </c>
      <c r="C125" s="50" t="s">
        <v>13</v>
      </c>
      <c r="D125" s="85">
        <f>0.3+0.61</f>
        <v>0.90999999999999992</v>
      </c>
      <c r="E125" s="12"/>
      <c r="F125" s="12"/>
      <c r="G125" s="12"/>
      <c r="H125" s="12"/>
      <c r="I125" s="4"/>
      <c r="J125" s="4"/>
    </row>
    <row r="126" spans="1:10" ht="61.75">
      <c r="A126" s="51">
        <f t="shared" si="13"/>
        <v>81</v>
      </c>
      <c r="B126" s="49" t="s">
        <v>135</v>
      </c>
      <c r="C126" s="50" t="s">
        <v>31</v>
      </c>
      <c r="D126" s="20">
        <v>3</v>
      </c>
      <c r="E126" s="12"/>
      <c r="F126" s="12"/>
      <c r="G126" s="12"/>
      <c r="H126" s="12"/>
      <c r="I126" s="4"/>
      <c r="J126" s="4"/>
    </row>
    <row r="127" spans="1:10" ht="77.150000000000006">
      <c r="A127" s="51">
        <f t="shared" si="13"/>
        <v>82</v>
      </c>
      <c r="B127" s="49" t="s">
        <v>140</v>
      </c>
      <c r="C127" s="50" t="s">
        <v>16</v>
      </c>
      <c r="D127" s="20">
        <v>0.8</v>
      </c>
      <c r="E127" s="12"/>
      <c r="F127" s="12"/>
      <c r="G127" s="12"/>
      <c r="H127" s="12"/>
      <c r="I127" s="4"/>
      <c r="J127" s="4"/>
    </row>
    <row r="128" spans="1:10" ht="46.3">
      <c r="A128" s="51">
        <f t="shared" si="13"/>
        <v>83</v>
      </c>
      <c r="B128" s="49" t="s">
        <v>139</v>
      </c>
      <c r="C128" s="50" t="s">
        <v>16</v>
      </c>
      <c r="D128" s="20">
        <v>0.8</v>
      </c>
      <c r="E128" s="12"/>
      <c r="F128" s="12"/>
      <c r="G128" s="12"/>
      <c r="H128" s="12"/>
      <c r="I128" s="4"/>
      <c r="J128" s="4"/>
    </row>
    <row r="129" spans="1:10" ht="15">
      <c r="A129" s="142" t="s">
        <v>214</v>
      </c>
      <c r="B129" s="143"/>
      <c r="C129" s="143"/>
      <c r="D129" s="143"/>
      <c r="E129" s="12"/>
      <c r="F129" s="12"/>
      <c r="G129" s="12"/>
      <c r="H129" s="12"/>
      <c r="I129" s="4"/>
      <c r="J129" s="4"/>
    </row>
    <row r="130" spans="1:10" ht="61.75">
      <c r="A130" s="51">
        <f>A128+1</f>
        <v>84</v>
      </c>
      <c r="B130" s="62" t="s">
        <v>237</v>
      </c>
      <c r="C130" s="14" t="s">
        <v>215</v>
      </c>
      <c r="D130" s="65" t="s">
        <v>222</v>
      </c>
      <c r="E130" s="12">
        <f>72*3.14*0.15*0.15*1</f>
        <v>5.0867999999999993</v>
      </c>
      <c r="F130" s="12"/>
      <c r="G130" s="12"/>
      <c r="H130" s="12"/>
      <c r="I130" s="4"/>
      <c r="J130" s="4"/>
    </row>
    <row r="131" spans="1:10" ht="46.3">
      <c r="A131" s="51">
        <f t="shared" si="13"/>
        <v>85</v>
      </c>
      <c r="B131" s="62" t="s">
        <v>223</v>
      </c>
      <c r="C131" s="66" t="s">
        <v>107</v>
      </c>
      <c r="D131" s="65">
        <v>0.25</v>
      </c>
      <c r="E131" s="12">
        <f>72*3.14*0.15*0.15*0.05</f>
        <v>0.25433999999999996</v>
      </c>
      <c r="F131" s="12"/>
      <c r="G131" s="12"/>
      <c r="H131" s="12"/>
      <c r="I131" s="4"/>
      <c r="J131" s="4"/>
    </row>
    <row r="132" spans="1:10" ht="17.600000000000001">
      <c r="A132" s="51">
        <f t="shared" si="13"/>
        <v>86</v>
      </c>
      <c r="B132" s="67" t="s">
        <v>224</v>
      </c>
      <c r="C132" s="66" t="s">
        <v>225</v>
      </c>
      <c r="D132" s="68" t="s">
        <v>226</v>
      </c>
      <c r="E132" s="72">
        <f>72*25.6/1000</f>
        <v>1.8431999999999999</v>
      </c>
      <c r="F132" s="12"/>
      <c r="G132" s="12"/>
      <c r="H132" s="12"/>
      <c r="I132" s="4"/>
      <c r="J132" s="4"/>
    </row>
    <row r="133" spans="1:10" ht="30.9">
      <c r="A133" s="51">
        <f t="shared" si="13"/>
        <v>87</v>
      </c>
      <c r="B133" s="62" t="s">
        <v>227</v>
      </c>
      <c r="C133" s="14" t="s">
        <v>6</v>
      </c>
      <c r="D133" s="68">
        <v>2.25</v>
      </c>
      <c r="E133" s="12">
        <f>72*(3.14*0.15*0.15-3.14*0.102^2/4)*0.5</f>
        <v>2.2493829599999997</v>
      </c>
      <c r="F133" s="12"/>
      <c r="G133" s="12"/>
      <c r="H133" s="12"/>
      <c r="I133" s="4"/>
      <c r="J133" s="4"/>
    </row>
    <row r="134" spans="1:10" ht="30.9">
      <c r="A134" s="51">
        <f t="shared" si="13"/>
        <v>88</v>
      </c>
      <c r="B134" s="62" t="s">
        <v>232</v>
      </c>
      <c r="C134" s="14" t="s">
        <v>6</v>
      </c>
      <c r="D134" s="68">
        <v>2.25</v>
      </c>
      <c r="E134" s="12">
        <f>72*(3.14*0.15*0.15-3.14*0.102^2/4)*0.5</f>
        <v>2.2493829599999997</v>
      </c>
      <c r="F134" s="12"/>
      <c r="G134" s="12"/>
      <c r="H134" s="12"/>
      <c r="I134" s="4"/>
      <c r="J134" s="4"/>
    </row>
    <row r="135" spans="1:10" ht="108">
      <c r="A135" s="51">
        <f t="shared" si="13"/>
        <v>89</v>
      </c>
      <c r="B135" s="67" t="s">
        <v>253</v>
      </c>
      <c r="C135" s="66" t="s">
        <v>228</v>
      </c>
      <c r="D135" s="65" t="s">
        <v>229</v>
      </c>
      <c r="E135" s="72">
        <f>72*(4.95+0.9)/1000</f>
        <v>0.42120000000000002</v>
      </c>
      <c r="F135" s="12"/>
      <c r="G135" s="12"/>
      <c r="H135" s="12"/>
      <c r="I135" s="4"/>
      <c r="J135" s="4"/>
    </row>
    <row r="136" spans="1:10" ht="61.75">
      <c r="A136" s="51">
        <f t="shared" si="13"/>
        <v>90</v>
      </c>
      <c r="B136" s="69" t="s">
        <v>231</v>
      </c>
      <c r="C136" s="66" t="s">
        <v>16</v>
      </c>
      <c r="D136" s="70">
        <v>81</v>
      </c>
      <c r="E136" s="12"/>
      <c r="F136" s="12"/>
      <c r="G136" s="12"/>
      <c r="H136" s="12"/>
      <c r="I136" s="4"/>
      <c r="J136" s="4"/>
    </row>
    <row r="137" spans="1:10" ht="46.3">
      <c r="A137" s="51">
        <f t="shared" si="13"/>
        <v>91</v>
      </c>
      <c r="B137" s="69" t="s">
        <v>230</v>
      </c>
      <c r="C137" s="66" t="s">
        <v>16</v>
      </c>
      <c r="D137" s="70">
        <f>D136</f>
        <v>81</v>
      </c>
      <c r="E137" s="12"/>
      <c r="F137" s="12"/>
      <c r="G137" s="12"/>
      <c r="H137" s="12"/>
      <c r="I137" s="4"/>
      <c r="J137" s="4"/>
    </row>
    <row r="138" spans="1:10" ht="69.75" customHeight="1">
      <c r="A138" s="91" t="s">
        <v>145</v>
      </c>
      <c r="B138" s="92"/>
      <c r="C138" s="92"/>
      <c r="D138" s="93"/>
      <c r="E138" s="12"/>
      <c r="F138" s="12"/>
      <c r="G138" s="12"/>
      <c r="H138" s="12"/>
      <c r="I138" s="4"/>
      <c r="J138" s="4"/>
    </row>
    <row r="139" spans="1:10" ht="24.75" customHeight="1">
      <c r="A139" s="99" t="s">
        <v>109</v>
      </c>
      <c r="B139" s="100"/>
      <c r="C139" s="100"/>
      <c r="D139" s="101"/>
      <c r="E139" s="12"/>
      <c r="F139" s="12"/>
      <c r="G139" s="12"/>
      <c r="H139" s="12"/>
      <c r="I139" s="4"/>
      <c r="J139" s="4"/>
    </row>
    <row r="140" spans="1:10" ht="30.9">
      <c r="A140" s="51">
        <f>A137+1</f>
        <v>92</v>
      </c>
      <c r="B140" s="49" t="s">
        <v>144</v>
      </c>
      <c r="C140" s="50" t="s">
        <v>5</v>
      </c>
      <c r="D140" s="51">
        <f>6+421+2+9</f>
        <v>438</v>
      </c>
      <c r="E140" s="12"/>
      <c r="F140" s="12"/>
      <c r="G140" s="12"/>
      <c r="H140" s="12"/>
      <c r="I140" s="4"/>
      <c r="J140" s="4"/>
    </row>
    <row r="141" spans="1:10" ht="30.9">
      <c r="A141" s="53">
        <f>A140+1</f>
        <v>93</v>
      </c>
      <c r="B141" s="49" t="s">
        <v>146</v>
      </c>
      <c r="C141" s="50" t="s">
        <v>5</v>
      </c>
      <c r="D141" s="51">
        <v>1</v>
      </c>
      <c r="E141" s="12"/>
      <c r="F141" s="12"/>
      <c r="G141" s="12"/>
      <c r="H141" s="12"/>
      <c r="I141" s="4"/>
      <c r="J141" s="4"/>
    </row>
    <row r="142" spans="1:10" ht="30.9">
      <c r="A142" s="53">
        <f t="shared" ref="A142" si="14">A141+1</f>
        <v>94</v>
      </c>
      <c r="B142" s="49" t="s">
        <v>147</v>
      </c>
      <c r="C142" s="50" t="s">
        <v>5</v>
      </c>
      <c r="D142" s="51">
        <v>3</v>
      </c>
      <c r="E142" s="12"/>
      <c r="F142" s="12"/>
      <c r="G142" s="12"/>
      <c r="H142" s="12"/>
      <c r="I142" s="4"/>
      <c r="J142" s="4"/>
    </row>
    <row r="143" spans="1:10" ht="41.25" customHeight="1">
      <c r="A143" s="91" t="s">
        <v>151</v>
      </c>
      <c r="B143" s="92"/>
      <c r="C143" s="92"/>
      <c r="D143" s="93"/>
      <c r="E143" s="12"/>
      <c r="F143" s="12"/>
      <c r="G143" s="12"/>
      <c r="H143" s="12"/>
      <c r="I143" s="4"/>
      <c r="J143" s="4"/>
    </row>
    <row r="144" spans="1:10" ht="61.75">
      <c r="A144" s="51">
        <f>A142+1</f>
        <v>95</v>
      </c>
      <c r="B144" s="49" t="s">
        <v>150</v>
      </c>
      <c r="C144" s="52" t="s">
        <v>148</v>
      </c>
      <c r="D144" s="20">
        <v>1</v>
      </c>
      <c r="E144" s="12"/>
      <c r="F144" s="12"/>
      <c r="G144" s="12"/>
      <c r="H144" s="12"/>
      <c r="I144" s="4"/>
      <c r="J144" s="4"/>
    </row>
    <row r="145" spans="1:10" ht="32.25" customHeight="1">
      <c r="A145" s="91" t="s">
        <v>149</v>
      </c>
      <c r="B145" s="92"/>
      <c r="C145" s="92"/>
      <c r="D145" s="93"/>
      <c r="E145" s="12"/>
      <c r="F145" s="12"/>
      <c r="G145" s="12"/>
      <c r="H145" s="12"/>
      <c r="I145" s="4"/>
      <c r="J145" s="4"/>
    </row>
    <row r="146" spans="1:10" ht="46.3">
      <c r="A146" s="51">
        <f>A144+1</f>
        <v>96</v>
      </c>
      <c r="B146" s="60" t="s">
        <v>154</v>
      </c>
      <c r="C146" s="52" t="s">
        <v>13</v>
      </c>
      <c r="D146" s="59">
        <v>3666.9</v>
      </c>
      <c r="E146" s="20">
        <f>E104+E119</f>
        <v>3666.8900000000003</v>
      </c>
      <c r="F146" s="12"/>
      <c r="G146" s="12"/>
      <c r="H146" s="12"/>
      <c r="I146" s="4"/>
      <c r="J146" s="4"/>
    </row>
    <row r="147" spans="1:10" ht="61.75">
      <c r="A147" s="51">
        <f>A146+1</f>
        <v>97</v>
      </c>
      <c r="B147" s="49" t="s">
        <v>152</v>
      </c>
      <c r="C147" s="52" t="s">
        <v>13</v>
      </c>
      <c r="D147" s="61">
        <v>18.23</v>
      </c>
      <c r="E147" s="12"/>
      <c r="F147" s="12"/>
      <c r="G147" s="12"/>
      <c r="H147" s="12"/>
      <c r="I147" s="4"/>
      <c r="J147" s="4"/>
    </row>
    <row r="148" spans="1:10" ht="61.75">
      <c r="A148" s="51">
        <f t="shared" ref="A148:A154" si="15">A147+1</f>
        <v>98</v>
      </c>
      <c r="B148" s="49" t="s">
        <v>153</v>
      </c>
      <c r="C148" s="52" t="s">
        <v>13</v>
      </c>
      <c r="D148" s="61">
        <f>D147</f>
        <v>18.23</v>
      </c>
      <c r="E148" s="12"/>
      <c r="F148" s="12"/>
      <c r="G148" s="12"/>
      <c r="H148" s="12"/>
      <c r="I148" s="4"/>
      <c r="J148" s="4"/>
    </row>
    <row r="149" spans="1:10" ht="46.3">
      <c r="A149" s="51">
        <f t="shared" si="15"/>
        <v>99</v>
      </c>
      <c r="B149" s="49" t="s">
        <v>155</v>
      </c>
      <c r="C149" s="52" t="s">
        <v>13</v>
      </c>
      <c r="D149" s="56">
        <f>D147</f>
        <v>18.23</v>
      </c>
      <c r="E149" s="23"/>
      <c r="F149" s="12"/>
      <c r="G149" s="12"/>
      <c r="H149" s="12"/>
      <c r="I149" s="4"/>
      <c r="J149" s="4"/>
    </row>
    <row r="150" spans="1:10" ht="61.75">
      <c r="A150" s="51">
        <f t="shared" si="15"/>
        <v>100</v>
      </c>
      <c r="B150" s="49" t="s">
        <v>158</v>
      </c>
      <c r="C150" s="52" t="s">
        <v>13</v>
      </c>
      <c r="D150" s="56">
        <v>448.2</v>
      </c>
      <c r="E150" s="12"/>
      <c r="F150" s="12"/>
      <c r="G150" s="12"/>
      <c r="H150" s="12"/>
      <c r="I150" s="4"/>
      <c r="J150" s="4"/>
    </row>
    <row r="151" spans="1:10" ht="61.75">
      <c r="A151" s="51">
        <f t="shared" si="15"/>
        <v>101</v>
      </c>
      <c r="B151" s="49" t="s">
        <v>160</v>
      </c>
      <c r="C151" s="52" t="s">
        <v>13</v>
      </c>
      <c r="D151" s="56">
        <f>D150</f>
        <v>448.2</v>
      </c>
      <c r="E151" s="12"/>
      <c r="F151" s="12"/>
      <c r="G151" s="12"/>
      <c r="H151" s="12"/>
      <c r="I151" s="4"/>
      <c r="J151" s="4"/>
    </row>
    <row r="152" spans="1:10" ht="61.75">
      <c r="A152" s="51">
        <f t="shared" si="15"/>
        <v>102</v>
      </c>
      <c r="B152" s="49" t="s">
        <v>161</v>
      </c>
      <c r="C152" s="52" t="s">
        <v>13</v>
      </c>
      <c r="D152" s="56">
        <v>15</v>
      </c>
      <c r="E152" s="12"/>
      <c r="F152" s="12"/>
      <c r="G152" s="12"/>
      <c r="H152" s="12"/>
      <c r="I152" s="4"/>
      <c r="J152" s="4"/>
    </row>
    <row r="153" spans="1:10" ht="46.3">
      <c r="A153" s="51">
        <f t="shared" si="15"/>
        <v>103</v>
      </c>
      <c r="B153" s="49" t="s">
        <v>159</v>
      </c>
      <c r="C153" s="52" t="s">
        <v>13</v>
      </c>
      <c r="D153" s="56">
        <f>D146</f>
        <v>3666.9</v>
      </c>
      <c r="E153" s="12"/>
      <c r="F153" s="12"/>
      <c r="G153" s="12"/>
      <c r="H153" s="12"/>
      <c r="I153" s="4"/>
      <c r="J153" s="4"/>
    </row>
    <row r="154" spans="1:10" ht="111" customHeight="1">
      <c r="A154" s="51">
        <f t="shared" si="15"/>
        <v>104</v>
      </c>
      <c r="B154" s="49" t="s">
        <v>162</v>
      </c>
      <c r="C154" s="52" t="s">
        <v>13</v>
      </c>
      <c r="D154" s="20">
        <f>24.5+20+17.5+16.5+10.5+2.5</f>
        <v>91.5</v>
      </c>
      <c r="E154" s="12"/>
      <c r="F154" s="12"/>
      <c r="G154" s="12"/>
      <c r="H154" s="12"/>
      <c r="I154" s="4"/>
      <c r="J154" s="4"/>
    </row>
    <row r="155" spans="1:10" ht="46.3">
      <c r="A155" s="51">
        <f>A149+1</f>
        <v>100</v>
      </c>
      <c r="B155" s="49" t="s">
        <v>213</v>
      </c>
      <c r="C155" s="52" t="s">
        <v>6</v>
      </c>
      <c r="D155" s="20">
        <f>72.8+4.7</f>
        <v>77.5</v>
      </c>
      <c r="E155" s="12">
        <f>1.15*3.14*(0.159/2)^2*3666.9</f>
        <v>83.687541981974988</v>
      </c>
      <c r="F155" s="12">
        <f>0.2*(0.159/2)^2*3666.9</f>
        <v>4.6351449450000004</v>
      </c>
      <c r="G155" s="12"/>
      <c r="H155" s="12"/>
      <c r="I155" s="4"/>
      <c r="J155" s="4"/>
    </row>
    <row r="156" spans="1:10" ht="27" customHeight="1">
      <c r="A156" s="102" t="s">
        <v>233</v>
      </c>
      <c r="B156" s="102"/>
      <c r="C156" s="102"/>
      <c r="D156" s="102"/>
      <c r="E156" s="46"/>
      <c r="F156" s="12"/>
      <c r="G156" s="12"/>
      <c r="H156" s="12"/>
      <c r="I156" s="4"/>
      <c r="J156" s="4"/>
    </row>
    <row r="157" spans="1:10" ht="30" customHeight="1">
      <c r="A157" s="91" t="s">
        <v>234</v>
      </c>
      <c r="B157" s="92"/>
      <c r="C157" s="92"/>
      <c r="D157" s="93"/>
      <c r="E157" s="12"/>
      <c r="F157" s="12"/>
      <c r="G157" s="12"/>
      <c r="H157" s="12"/>
      <c r="I157" s="4"/>
      <c r="J157" s="4"/>
    </row>
    <row r="158" spans="1:10" ht="61.75">
      <c r="A158" s="51">
        <f>A155+1</f>
        <v>101</v>
      </c>
      <c r="B158" s="49" t="s">
        <v>236</v>
      </c>
      <c r="C158" s="52" t="s">
        <v>30</v>
      </c>
      <c r="D158" s="73" t="s">
        <v>235</v>
      </c>
      <c r="E158" s="12">
        <f>1.4*1.4*52</f>
        <v>101.91999999999999</v>
      </c>
      <c r="F158" s="18"/>
      <c r="G158" s="18"/>
      <c r="H158" s="18"/>
      <c r="I158" s="4"/>
      <c r="J158" s="4"/>
    </row>
    <row r="159" spans="1:10" ht="61.75">
      <c r="A159" s="51">
        <f>A158+1</f>
        <v>102</v>
      </c>
      <c r="B159" s="74" t="s">
        <v>238</v>
      </c>
      <c r="C159" s="52" t="s">
        <v>107</v>
      </c>
      <c r="D159" s="8">
        <v>1.21</v>
      </c>
      <c r="E159" s="15"/>
      <c r="F159" s="18"/>
      <c r="G159" s="18"/>
      <c r="H159" s="18"/>
      <c r="I159" s="4"/>
      <c r="J159" s="4"/>
    </row>
    <row r="160" spans="1:10" ht="30.9">
      <c r="A160" s="51">
        <f t="shared" ref="A160:A167" si="16">A159+1</f>
        <v>103</v>
      </c>
      <c r="B160" s="49" t="s">
        <v>239</v>
      </c>
      <c r="C160" s="52" t="s">
        <v>112</v>
      </c>
      <c r="D160" s="73" t="s">
        <v>240</v>
      </c>
      <c r="E160" s="12">
        <f>52*0.348</f>
        <v>18.096</v>
      </c>
      <c r="F160" s="12">
        <f>52*0.87</f>
        <v>45.24</v>
      </c>
      <c r="G160" s="18"/>
      <c r="H160" s="18"/>
      <c r="I160" s="4"/>
      <c r="J160" s="4"/>
    </row>
    <row r="161" spans="1:10" ht="46.3">
      <c r="A161" s="51">
        <f t="shared" si="16"/>
        <v>104</v>
      </c>
      <c r="B161" s="49" t="s">
        <v>241</v>
      </c>
      <c r="C161" s="52" t="s">
        <v>114</v>
      </c>
      <c r="D161" s="59">
        <v>2</v>
      </c>
      <c r="E161" s="12">
        <f>0.9*0.6*2+0.3*(0.9+0.6)*2</f>
        <v>1.98</v>
      </c>
      <c r="F161" s="12"/>
      <c r="G161" s="18"/>
      <c r="H161" s="18"/>
      <c r="I161" s="4"/>
      <c r="J161" s="4"/>
    </row>
    <row r="162" spans="1:10" ht="46.3">
      <c r="A162" s="51">
        <f t="shared" si="16"/>
        <v>105</v>
      </c>
      <c r="B162" s="49" t="s">
        <v>242</v>
      </c>
      <c r="C162" s="52" t="s">
        <v>114</v>
      </c>
      <c r="D162" s="59">
        <f>D161</f>
        <v>2</v>
      </c>
      <c r="E162" s="12"/>
      <c r="F162" s="12"/>
      <c r="G162" s="18"/>
      <c r="H162" s="18"/>
      <c r="I162" s="4"/>
      <c r="J162" s="4"/>
    </row>
    <row r="163" spans="1:10" ht="46.3">
      <c r="A163" s="51">
        <f t="shared" si="16"/>
        <v>106</v>
      </c>
      <c r="B163" s="49" t="s">
        <v>243</v>
      </c>
      <c r="C163" s="52" t="s">
        <v>113</v>
      </c>
      <c r="D163" s="73">
        <v>4</v>
      </c>
      <c r="E163" s="12"/>
      <c r="F163" s="12"/>
      <c r="G163" s="18"/>
      <c r="H163" s="18"/>
      <c r="I163" s="4"/>
      <c r="J163" s="4"/>
    </row>
    <row r="164" spans="1:10">
      <c r="A164" s="51">
        <f t="shared" si="16"/>
        <v>107</v>
      </c>
      <c r="B164" s="49" t="s">
        <v>244</v>
      </c>
      <c r="C164" s="52" t="s">
        <v>113</v>
      </c>
      <c r="D164" s="73">
        <f>D163</f>
        <v>4</v>
      </c>
      <c r="E164" s="12"/>
      <c r="F164" s="12"/>
      <c r="G164" s="18"/>
      <c r="H164" s="18"/>
      <c r="I164" s="4"/>
      <c r="J164" s="4"/>
    </row>
    <row r="165" spans="1:10">
      <c r="A165" s="51">
        <f t="shared" si="16"/>
        <v>108</v>
      </c>
      <c r="B165" s="49" t="s">
        <v>245</v>
      </c>
      <c r="C165" s="52" t="s">
        <v>108</v>
      </c>
      <c r="D165" s="73" t="s">
        <v>246</v>
      </c>
      <c r="E165" s="12"/>
      <c r="F165" s="18"/>
      <c r="G165" s="18"/>
      <c r="H165" s="18"/>
      <c r="I165" s="4"/>
      <c r="J165" s="4"/>
    </row>
    <row r="166" spans="1:10" ht="61.75">
      <c r="A166" s="51">
        <f t="shared" si="16"/>
        <v>109</v>
      </c>
      <c r="B166" s="74" t="s">
        <v>247</v>
      </c>
      <c r="C166" s="52" t="s">
        <v>16</v>
      </c>
      <c r="D166" s="73">
        <v>0.7</v>
      </c>
      <c r="E166" s="15">
        <f>0.65*0.55*2</f>
        <v>0.71500000000000008</v>
      </c>
      <c r="F166" s="18"/>
      <c r="G166" s="18"/>
      <c r="H166" s="18"/>
      <c r="I166" s="4"/>
      <c r="J166" s="4"/>
    </row>
    <row r="167" spans="1:10" ht="46.3">
      <c r="A167" s="51">
        <f t="shared" si="16"/>
        <v>110</v>
      </c>
      <c r="B167" s="74" t="s">
        <v>248</v>
      </c>
      <c r="C167" s="52" t="s">
        <v>16</v>
      </c>
      <c r="D167" s="73">
        <f>D166</f>
        <v>0.7</v>
      </c>
      <c r="E167" s="15"/>
      <c r="F167" s="18"/>
      <c r="G167" s="18"/>
      <c r="H167" s="18"/>
      <c r="I167" s="4"/>
      <c r="J167" s="4"/>
    </row>
    <row r="168" spans="1:10" ht="36.75" customHeight="1">
      <c r="A168" s="94" t="s">
        <v>34</v>
      </c>
      <c r="B168" s="94"/>
      <c r="C168" s="94"/>
      <c r="D168" s="94"/>
      <c r="E168" s="12"/>
      <c r="F168" s="12"/>
      <c r="G168" s="12"/>
      <c r="H168" s="12"/>
      <c r="I168" s="4"/>
      <c r="J168" s="4"/>
    </row>
    <row r="169" spans="1:10">
      <c r="A169" s="52" t="s">
        <v>35</v>
      </c>
      <c r="B169" s="52" t="s">
        <v>36</v>
      </c>
      <c r="C169" s="52" t="s">
        <v>1</v>
      </c>
      <c r="D169" s="52" t="s">
        <v>37</v>
      </c>
      <c r="E169" s="12"/>
      <c r="F169" s="12"/>
      <c r="G169" s="12"/>
      <c r="H169" s="12"/>
      <c r="I169" s="4"/>
      <c r="J169" s="4"/>
    </row>
    <row r="170" spans="1:10">
      <c r="A170" s="52">
        <v>1</v>
      </c>
      <c r="B170" s="49" t="s">
        <v>48</v>
      </c>
      <c r="C170" s="75" t="s">
        <v>15</v>
      </c>
      <c r="D170" s="52">
        <v>1</v>
      </c>
      <c r="E170" s="12"/>
      <c r="F170" s="12"/>
      <c r="G170" s="12"/>
      <c r="H170" s="12"/>
      <c r="I170" s="4"/>
      <c r="J170" s="4"/>
    </row>
    <row r="171" spans="1:10" ht="30.9">
      <c r="A171" s="52">
        <v>2</v>
      </c>
      <c r="B171" s="49" t="s">
        <v>115</v>
      </c>
      <c r="C171" s="75" t="s">
        <v>15</v>
      </c>
      <c r="D171" s="52">
        <v>1</v>
      </c>
      <c r="E171" s="12"/>
      <c r="F171" s="12"/>
      <c r="G171" s="12"/>
      <c r="H171" s="12"/>
      <c r="I171" s="4"/>
      <c r="J171" s="4"/>
    </row>
    <row r="172" spans="1:10" ht="15.75" customHeight="1">
      <c r="A172" s="52">
        <v>5</v>
      </c>
      <c r="B172" s="49" t="s">
        <v>38</v>
      </c>
      <c r="C172" s="75" t="s">
        <v>15</v>
      </c>
      <c r="D172" s="52">
        <v>1</v>
      </c>
      <c r="E172" s="12"/>
      <c r="F172" s="12"/>
      <c r="G172" s="12"/>
      <c r="H172" s="12"/>
      <c r="I172" s="4"/>
      <c r="J172" s="4"/>
    </row>
    <row r="173" spans="1:10">
      <c r="A173" s="52">
        <v>6</v>
      </c>
      <c r="B173" s="49" t="s">
        <v>39</v>
      </c>
      <c r="C173" s="75" t="s">
        <v>15</v>
      </c>
      <c r="D173" s="52">
        <v>1</v>
      </c>
      <c r="E173" s="12"/>
      <c r="F173" s="12"/>
      <c r="G173" s="12"/>
      <c r="H173" s="12"/>
      <c r="I173" s="4"/>
      <c r="J173" s="4"/>
    </row>
    <row r="174" spans="1:10">
      <c r="A174" s="52">
        <v>7</v>
      </c>
      <c r="B174" s="76" t="s">
        <v>40</v>
      </c>
      <c r="C174" s="75" t="s">
        <v>15</v>
      </c>
      <c r="D174" s="75" t="s">
        <v>41</v>
      </c>
      <c r="E174" s="12"/>
      <c r="F174" s="12"/>
      <c r="G174" s="12"/>
      <c r="H174" s="12"/>
      <c r="I174" s="4"/>
      <c r="J174" s="4"/>
    </row>
    <row r="175" spans="1:10">
      <c r="A175" s="52">
        <v>8</v>
      </c>
      <c r="B175" s="77" t="s">
        <v>49</v>
      </c>
      <c r="C175" s="78" t="s">
        <v>15</v>
      </c>
      <c r="D175" s="78" t="s">
        <v>41</v>
      </c>
      <c r="E175" s="12"/>
      <c r="F175" s="12"/>
      <c r="G175" s="12"/>
      <c r="H175" s="12"/>
      <c r="I175" s="4"/>
      <c r="J175" s="4"/>
    </row>
    <row r="176" spans="1:10">
      <c r="A176" s="52">
        <v>9</v>
      </c>
      <c r="B176" s="79" t="s">
        <v>51</v>
      </c>
      <c r="C176" s="75" t="s">
        <v>15</v>
      </c>
      <c r="D176" s="75" t="s">
        <v>41</v>
      </c>
      <c r="E176" s="12"/>
      <c r="F176" s="12"/>
      <c r="G176" s="12"/>
      <c r="H176" s="12"/>
      <c r="I176" s="4"/>
      <c r="J176" s="4"/>
    </row>
    <row r="177" spans="1:10" ht="40.5" customHeight="1">
      <c r="A177" s="95" t="s">
        <v>42</v>
      </c>
      <c r="B177" s="96"/>
      <c r="C177" s="96"/>
      <c r="D177" s="97"/>
      <c r="E177" s="12"/>
      <c r="F177" s="12"/>
      <c r="G177" s="12"/>
      <c r="H177" s="12"/>
      <c r="I177" s="4"/>
      <c r="J177" s="4"/>
    </row>
    <row r="178" spans="1:10" ht="15.75" customHeight="1">
      <c r="A178" s="80"/>
      <c r="B178" s="80"/>
      <c r="C178" s="80"/>
      <c r="D178" s="80"/>
      <c r="E178" s="12"/>
      <c r="F178" s="12"/>
      <c r="G178" s="12"/>
      <c r="H178" s="12"/>
      <c r="I178" s="4"/>
      <c r="J178" s="4"/>
    </row>
    <row r="179" spans="1:10" ht="50.25" customHeight="1">
      <c r="A179" s="98" t="s">
        <v>254</v>
      </c>
      <c r="B179" s="98"/>
      <c r="C179" s="98"/>
      <c r="D179" s="98"/>
      <c r="E179" s="12"/>
      <c r="F179" s="12"/>
      <c r="G179" s="12"/>
      <c r="H179" s="12"/>
      <c r="I179" s="4"/>
      <c r="J179" s="4"/>
    </row>
    <row r="180" spans="1:10" ht="51" customHeight="1">
      <c r="A180" s="90" t="s">
        <v>14</v>
      </c>
      <c r="B180" s="90"/>
      <c r="C180" s="90"/>
      <c r="D180" s="90"/>
      <c r="E180" s="12"/>
      <c r="F180" s="12"/>
      <c r="G180" s="12"/>
      <c r="H180" s="12"/>
      <c r="I180" s="4"/>
      <c r="J180" s="4"/>
    </row>
    <row r="181" spans="1:10" ht="48" customHeight="1">
      <c r="A181" s="90" t="s">
        <v>7</v>
      </c>
      <c r="B181" s="90"/>
      <c r="C181" s="90"/>
      <c r="D181" s="90"/>
      <c r="E181" s="12"/>
      <c r="F181" s="12"/>
      <c r="G181" s="12"/>
      <c r="H181" s="12"/>
      <c r="I181" s="4"/>
      <c r="J181" s="4"/>
    </row>
    <row r="182" spans="1:10" ht="55.5" customHeight="1">
      <c r="A182" s="90" t="s">
        <v>249</v>
      </c>
      <c r="B182" s="90"/>
      <c r="C182" s="90"/>
      <c r="D182" s="90"/>
      <c r="E182" s="12"/>
      <c r="F182" s="12"/>
      <c r="G182" s="12"/>
      <c r="H182" s="12"/>
      <c r="I182" s="4"/>
      <c r="J182" s="4"/>
    </row>
    <row r="183" spans="1:10" ht="99" customHeight="1">
      <c r="A183" s="90" t="s">
        <v>23</v>
      </c>
      <c r="B183" s="90"/>
      <c r="C183" s="90"/>
      <c r="D183" s="90"/>
      <c r="E183" s="12"/>
      <c r="F183" s="12"/>
      <c r="G183" s="12"/>
      <c r="H183" s="12"/>
      <c r="I183" s="4"/>
      <c r="J183" s="4"/>
    </row>
    <row r="184" spans="1:10" ht="53.25" customHeight="1">
      <c r="A184" s="90" t="s">
        <v>250</v>
      </c>
      <c r="B184" s="90"/>
      <c r="C184" s="90"/>
      <c r="D184" s="90"/>
      <c r="E184" s="12"/>
      <c r="F184" s="12"/>
      <c r="G184" s="12"/>
      <c r="H184" s="12"/>
      <c r="I184" s="4"/>
      <c r="J184" s="4"/>
    </row>
    <row r="185" spans="1:10" ht="42" customHeight="1">
      <c r="A185" s="90" t="s">
        <v>8</v>
      </c>
      <c r="B185" s="90"/>
      <c r="C185" s="90"/>
      <c r="D185" s="90"/>
      <c r="E185" s="12"/>
      <c r="F185" s="12"/>
      <c r="G185" s="12"/>
      <c r="H185" s="12"/>
      <c r="I185" s="4"/>
      <c r="J185" s="4"/>
    </row>
    <row r="186" spans="1:10" ht="61.5" customHeight="1">
      <c r="A186" s="90" t="s">
        <v>47</v>
      </c>
      <c r="B186" s="90"/>
      <c r="C186" s="90"/>
      <c r="D186" s="90"/>
      <c r="E186" s="12"/>
      <c r="F186" s="12"/>
      <c r="G186" s="12"/>
      <c r="H186" s="12"/>
      <c r="I186" s="4"/>
      <c r="J186" s="4"/>
    </row>
    <row r="187" spans="1:10" ht="41.25" customHeight="1">
      <c r="A187" s="90" t="s">
        <v>21</v>
      </c>
      <c r="B187" s="90"/>
      <c r="C187" s="90"/>
      <c r="D187" s="90"/>
      <c r="E187" s="12"/>
      <c r="F187" s="12"/>
      <c r="G187" s="12"/>
      <c r="H187" s="12"/>
      <c r="I187" s="4"/>
      <c r="J187" s="4"/>
    </row>
    <row r="188" spans="1:10" ht="65.25" customHeight="1">
      <c r="A188" s="90" t="s">
        <v>9</v>
      </c>
      <c r="B188" s="90"/>
      <c r="C188" s="90"/>
      <c r="D188" s="90"/>
      <c r="E188" s="12"/>
      <c r="F188" s="12"/>
      <c r="G188" s="12"/>
      <c r="H188" s="12"/>
      <c r="I188" s="4"/>
      <c r="J188" s="4"/>
    </row>
    <row r="189" spans="1:10" ht="57" customHeight="1">
      <c r="A189" s="90" t="s">
        <v>10</v>
      </c>
      <c r="B189" s="90"/>
      <c r="C189" s="90"/>
      <c r="D189" s="90"/>
      <c r="E189" s="12"/>
      <c r="F189" s="12"/>
      <c r="G189" s="12"/>
      <c r="H189" s="12"/>
      <c r="I189" s="4"/>
      <c r="J189" s="4"/>
    </row>
    <row r="190" spans="1:10" ht="80.25" customHeight="1">
      <c r="A190" s="90" t="s">
        <v>22</v>
      </c>
      <c r="B190" s="90"/>
      <c r="C190" s="90"/>
      <c r="D190" s="90"/>
      <c r="E190" s="12"/>
      <c r="F190" s="12"/>
      <c r="G190" s="12"/>
      <c r="H190" s="12"/>
      <c r="I190" s="4"/>
      <c r="J190" s="4"/>
    </row>
    <row r="191" spans="1:10" ht="53.25" customHeight="1">
      <c r="A191" s="90" t="s">
        <v>11</v>
      </c>
      <c r="B191" s="90"/>
      <c r="C191" s="90"/>
      <c r="D191" s="90"/>
      <c r="E191" s="12"/>
      <c r="F191" s="12"/>
      <c r="G191" s="12"/>
      <c r="H191" s="12"/>
      <c r="I191" s="4"/>
      <c r="J191" s="4"/>
    </row>
    <row r="192" spans="1:10" ht="58.5" customHeight="1">
      <c r="A192" s="90" t="s">
        <v>26</v>
      </c>
      <c r="B192" s="90"/>
      <c r="C192" s="90"/>
      <c r="D192" s="90"/>
      <c r="E192" s="12"/>
      <c r="F192" s="12"/>
      <c r="G192" s="12"/>
      <c r="H192" s="12"/>
      <c r="I192" s="4"/>
      <c r="J192" s="4"/>
    </row>
    <row r="193" spans="1:10" ht="64.5" customHeight="1">
      <c r="A193" s="90" t="s">
        <v>27</v>
      </c>
      <c r="B193" s="90"/>
      <c r="C193" s="90"/>
      <c r="D193" s="90"/>
      <c r="E193" s="12"/>
      <c r="F193" s="12"/>
      <c r="G193" s="12"/>
      <c r="H193" s="12"/>
      <c r="I193" s="4"/>
      <c r="J193" s="4"/>
    </row>
    <row r="194" spans="1:10" ht="39" customHeight="1">
      <c r="A194" s="103" t="s">
        <v>46</v>
      </c>
      <c r="B194" s="103"/>
      <c r="C194" s="103"/>
      <c r="D194" s="103"/>
      <c r="E194" s="12"/>
      <c r="F194" s="12"/>
      <c r="G194" s="12"/>
      <c r="H194" s="12"/>
      <c r="I194" s="4"/>
      <c r="J194" s="4"/>
    </row>
    <row r="195" spans="1:10" ht="128.25" customHeight="1">
      <c r="A195" s="104" t="s">
        <v>28</v>
      </c>
      <c r="B195" s="104"/>
      <c r="C195" s="104"/>
      <c r="D195" s="104"/>
      <c r="E195" s="12"/>
      <c r="F195" s="12"/>
      <c r="G195" s="12"/>
      <c r="H195" s="12"/>
      <c r="I195" s="4"/>
      <c r="J195" s="4"/>
    </row>
    <row r="196" spans="1:10" ht="57" customHeight="1">
      <c r="A196" s="90" t="s">
        <v>220</v>
      </c>
      <c r="B196" s="90"/>
      <c r="C196" s="90"/>
      <c r="D196" s="90"/>
      <c r="E196" s="12"/>
      <c r="F196" s="12"/>
      <c r="G196" s="12"/>
      <c r="H196" s="12"/>
      <c r="I196" s="4"/>
      <c r="J196" s="4"/>
    </row>
    <row r="197" spans="1:10" ht="57" customHeight="1">
      <c r="A197" s="90" t="s">
        <v>221</v>
      </c>
      <c r="B197" s="90"/>
      <c r="C197" s="90"/>
      <c r="D197" s="90"/>
      <c r="E197" s="12"/>
      <c r="F197" s="12"/>
      <c r="G197" s="12"/>
      <c r="H197" s="12"/>
      <c r="I197" s="4"/>
      <c r="J197" s="4"/>
    </row>
    <row r="198" spans="1:10" ht="73.5" customHeight="1">
      <c r="A198" s="90" t="s">
        <v>97</v>
      </c>
      <c r="B198" s="90"/>
      <c r="C198" s="90"/>
      <c r="D198" s="90"/>
      <c r="E198" s="12"/>
      <c r="F198" s="12"/>
      <c r="G198" s="12"/>
      <c r="H198" s="12"/>
      <c r="I198" s="4"/>
      <c r="J198" s="4"/>
    </row>
    <row r="199" spans="1:10" ht="57" customHeight="1">
      <c r="A199" s="103" t="s">
        <v>98</v>
      </c>
      <c r="B199" s="103"/>
      <c r="C199" s="103"/>
      <c r="D199" s="103"/>
      <c r="E199" s="12"/>
      <c r="F199" s="12"/>
      <c r="G199" s="12"/>
      <c r="H199" s="12"/>
      <c r="I199" s="4"/>
      <c r="J199" s="4"/>
    </row>
    <row r="200" spans="1:10" ht="89.25" customHeight="1">
      <c r="A200" s="90" t="s">
        <v>29</v>
      </c>
      <c r="B200" s="90"/>
      <c r="C200" s="90"/>
      <c r="D200" s="90"/>
      <c r="E200" s="12"/>
      <c r="F200" s="12"/>
      <c r="G200" s="12"/>
      <c r="H200" s="12"/>
      <c r="I200" s="4"/>
      <c r="J200" s="4"/>
    </row>
    <row r="201" spans="1:10" ht="117.75" customHeight="1">
      <c r="A201" s="104" t="s">
        <v>33</v>
      </c>
      <c r="B201" s="104"/>
      <c r="C201" s="104"/>
      <c r="D201" s="104"/>
      <c r="E201" s="12"/>
      <c r="F201" s="12"/>
      <c r="G201" s="12"/>
      <c r="H201" s="12"/>
      <c r="I201" s="4"/>
      <c r="J201" s="4"/>
    </row>
    <row r="202" spans="1:10" ht="78.75" customHeight="1">
      <c r="A202" s="104" t="s">
        <v>99</v>
      </c>
      <c r="B202" s="104"/>
      <c r="C202" s="104"/>
      <c r="D202" s="104"/>
      <c r="E202" s="12"/>
      <c r="F202" s="12"/>
      <c r="G202" s="12"/>
      <c r="H202" s="12"/>
      <c r="I202" s="4"/>
      <c r="J202" s="4"/>
    </row>
    <row r="203" spans="1:10" ht="70.5" customHeight="1">
      <c r="A203" s="104" t="s">
        <v>100</v>
      </c>
      <c r="B203" s="104"/>
      <c r="C203" s="104"/>
      <c r="D203" s="104"/>
      <c r="E203" s="12"/>
      <c r="F203" s="12"/>
      <c r="G203" s="12"/>
      <c r="H203" s="12"/>
      <c r="I203" s="4"/>
      <c r="J203" s="4"/>
    </row>
    <row r="204" spans="1:10" ht="70.5" customHeight="1">
      <c r="A204" s="104" t="s">
        <v>50</v>
      </c>
      <c r="B204" s="104"/>
      <c r="C204" s="104"/>
      <c r="D204" s="104"/>
      <c r="E204" s="12"/>
      <c r="F204" s="12"/>
      <c r="G204" s="12"/>
      <c r="H204" s="12"/>
      <c r="I204" s="4"/>
      <c r="J204" s="4"/>
    </row>
    <row r="205" spans="1:10" ht="166.5" customHeight="1">
      <c r="A205" s="90" t="s">
        <v>101</v>
      </c>
      <c r="B205" s="90"/>
      <c r="C205" s="90"/>
      <c r="D205" s="90"/>
      <c r="E205" s="12"/>
      <c r="F205" s="12"/>
      <c r="G205" s="12"/>
      <c r="H205" s="12"/>
      <c r="I205" s="4"/>
      <c r="J205" s="4"/>
    </row>
    <row r="206" spans="1:10">
      <c r="A206" s="7"/>
      <c r="C206" s="82"/>
      <c r="D206" s="84"/>
      <c r="E206" s="12"/>
      <c r="F206" s="12"/>
      <c r="G206" s="12"/>
      <c r="H206" s="12"/>
      <c r="I206" s="4"/>
      <c r="J206" s="4"/>
    </row>
    <row r="207" spans="1:10">
      <c r="E207" s="12"/>
      <c r="F207" s="12"/>
      <c r="G207" s="12"/>
      <c r="H207" s="12"/>
      <c r="I207" s="4"/>
      <c r="J207" s="4"/>
    </row>
    <row r="208" spans="1:10">
      <c r="E208" s="12"/>
      <c r="F208" s="12"/>
      <c r="G208" s="12"/>
      <c r="H208" s="12"/>
      <c r="I208" s="4"/>
      <c r="J208" s="4"/>
    </row>
    <row r="209" spans="1:10" ht="24" customHeight="1">
      <c r="E209" s="12"/>
      <c r="F209" s="12"/>
      <c r="G209" s="12"/>
      <c r="H209" s="12"/>
    </row>
    <row r="210" spans="1:10" ht="35.25" customHeight="1">
      <c r="E210" s="12"/>
      <c r="F210" s="12"/>
      <c r="G210" s="12"/>
      <c r="H210" s="12"/>
    </row>
    <row r="211" spans="1:10" ht="36" customHeight="1">
      <c r="E211" s="12"/>
      <c r="F211" s="12"/>
      <c r="G211" s="12"/>
      <c r="H211" s="12"/>
    </row>
    <row r="212" spans="1:10" ht="35.25" customHeight="1">
      <c r="E212" s="12"/>
      <c r="F212" s="12"/>
      <c r="G212" s="12"/>
      <c r="H212" s="12"/>
    </row>
    <row r="213" spans="1:10" ht="31.5" customHeight="1">
      <c r="E213" s="12"/>
      <c r="F213" s="12"/>
      <c r="G213" s="12"/>
      <c r="H213" s="12"/>
    </row>
    <row r="214" spans="1:10" ht="28.5" customHeight="1">
      <c r="E214" s="12"/>
      <c r="F214" s="12"/>
      <c r="G214" s="12"/>
      <c r="H214" s="12"/>
    </row>
    <row r="215" spans="1:10">
      <c r="E215" s="12"/>
      <c r="F215" s="12"/>
      <c r="G215" s="12"/>
      <c r="H215" s="12"/>
    </row>
    <row r="216" spans="1:10" ht="20.25" customHeight="1">
      <c r="E216" s="12"/>
      <c r="F216" s="12"/>
      <c r="G216" s="12"/>
      <c r="H216" s="12"/>
    </row>
    <row r="217" spans="1:10">
      <c r="E217" s="12"/>
      <c r="F217" s="12"/>
      <c r="G217" s="12"/>
      <c r="H217" s="12"/>
    </row>
    <row r="218" spans="1:10">
      <c r="E218" s="12"/>
      <c r="F218" s="12"/>
      <c r="G218" s="12"/>
      <c r="H218" s="12"/>
    </row>
    <row r="219" spans="1:10">
      <c r="E219" s="12"/>
      <c r="F219" s="12"/>
      <c r="G219" s="12"/>
      <c r="H219" s="12"/>
    </row>
    <row r="220" spans="1:10">
      <c r="E220" s="12"/>
      <c r="F220" s="12"/>
      <c r="G220" s="12"/>
      <c r="H220" s="12"/>
    </row>
    <row r="221" spans="1:10" ht="20.25" customHeight="1">
      <c r="E221" s="4"/>
      <c r="F221" s="4"/>
      <c r="G221" s="4"/>
      <c r="H221" s="4"/>
      <c r="I221" s="4"/>
      <c r="J221" s="4"/>
    </row>
    <row r="222" spans="1:10" ht="21.75" customHeight="1">
      <c r="E222" s="4"/>
      <c r="F222" s="4"/>
      <c r="G222" s="4"/>
      <c r="H222" s="4"/>
      <c r="I222" s="4"/>
      <c r="J222" s="4"/>
    </row>
    <row r="223" spans="1:10" s="6" customFormat="1" ht="53.25" customHeight="1">
      <c r="A223" s="11"/>
      <c r="B223" s="82"/>
      <c r="C223" s="2"/>
      <c r="D223" s="8"/>
      <c r="E223" s="5"/>
      <c r="F223" s="5"/>
      <c r="G223" s="5"/>
      <c r="H223" s="5"/>
      <c r="I223" s="5"/>
      <c r="J223" s="5"/>
    </row>
    <row r="224" spans="1:10" s="6" customFormat="1" ht="44.25" customHeight="1">
      <c r="A224" s="11"/>
      <c r="B224" s="82"/>
      <c r="C224" s="2"/>
      <c r="D224" s="8"/>
      <c r="E224" s="5"/>
      <c r="F224" s="5"/>
      <c r="G224" s="5"/>
      <c r="H224" s="5"/>
      <c r="I224" s="5"/>
      <c r="J224" s="5"/>
    </row>
    <row r="225" spans="1:10" s="6" customFormat="1" ht="89.25" customHeight="1">
      <c r="A225" s="11"/>
      <c r="B225" s="82"/>
      <c r="C225" s="2"/>
      <c r="D225" s="8"/>
      <c r="E225" s="5"/>
      <c r="F225" s="5"/>
      <c r="G225" s="5"/>
      <c r="H225" s="5"/>
      <c r="I225" s="5"/>
      <c r="J225" s="5"/>
    </row>
    <row r="226" spans="1:10" s="6" customFormat="1" ht="54" customHeight="1">
      <c r="A226" s="11"/>
      <c r="B226" s="82"/>
      <c r="C226" s="2"/>
      <c r="D226" s="8"/>
      <c r="E226" s="5"/>
      <c r="F226" s="5"/>
      <c r="G226" s="5"/>
      <c r="H226" s="5"/>
      <c r="I226" s="5"/>
      <c r="J226" s="5"/>
    </row>
    <row r="227" spans="1:10" s="6" customFormat="1" ht="35.25" customHeight="1">
      <c r="A227" s="11"/>
      <c r="B227" s="82"/>
      <c r="C227" s="2"/>
      <c r="D227" s="8"/>
      <c r="E227" s="5"/>
      <c r="F227" s="5"/>
      <c r="G227" s="5"/>
      <c r="H227" s="5"/>
      <c r="I227" s="5"/>
      <c r="J227" s="5"/>
    </row>
    <row r="228" spans="1:10" s="6" customFormat="1" ht="94.5" customHeight="1">
      <c r="A228" s="11"/>
      <c r="B228" s="82"/>
      <c r="C228" s="2"/>
      <c r="D228" s="8"/>
      <c r="E228" s="5"/>
      <c r="F228" s="5"/>
      <c r="G228" s="5"/>
      <c r="H228" s="5"/>
      <c r="I228" s="5"/>
      <c r="J228" s="5"/>
    </row>
    <row r="229" spans="1:10" s="6" customFormat="1" ht="37.5" customHeight="1">
      <c r="A229" s="11"/>
      <c r="B229" s="82"/>
      <c r="C229" s="2"/>
      <c r="D229" s="8"/>
      <c r="E229" s="5"/>
      <c r="F229" s="5"/>
      <c r="G229" s="5"/>
      <c r="H229" s="5"/>
      <c r="I229" s="5"/>
      <c r="J229" s="5"/>
    </row>
    <row r="230" spans="1:10" s="6" customFormat="1" ht="66" customHeight="1">
      <c r="A230" s="11"/>
      <c r="B230" s="82"/>
      <c r="C230" s="2"/>
      <c r="D230" s="8"/>
      <c r="E230" s="5"/>
      <c r="F230" s="5"/>
      <c r="G230" s="5"/>
      <c r="H230" s="5"/>
      <c r="I230" s="5"/>
      <c r="J230" s="5"/>
    </row>
    <row r="231" spans="1:10" s="6" customFormat="1" ht="34.5" customHeight="1">
      <c r="A231" s="11"/>
      <c r="B231" s="82"/>
      <c r="C231" s="2"/>
      <c r="D231" s="8"/>
      <c r="E231" s="5"/>
      <c r="F231" s="5"/>
      <c r="G231" s="5"/>
      <c r="H231" s="5"/>
      <c r="I231" s="5"/>
      <c r="J231" s="5"/>
    </row>
    <row r="232" spans="1:10" s="6" customFormat="1" ht="51" customHeight="1">
      <c r="A232" s="11"/>
      <c r="B232" s="82"/>
      <c r="C232" s="2"/>
      <c r="D232" s="8"/>
      <c r="E232" s="5"/>
      <c r="F232" s="5"/>
      <c r="G232" s="5"/>
      <c r="H232" s="5"/>
      <c r="I232" s="5"/>
      <c r="J232" s="5"/>
    </row>
    <row r="233" spans="1:10" s="6" customFormat="1" ht="28.5" customHeight="1">
      <c r="A233" s="11"/>
      <c r="B233" s="82"/>
      <c r="C233" s="2"/>
      <c r="D233" s="8"/>
      <c r="E233" s="5"/>
      <c r="F233" s="5"/>
      <c r="G233" s="5"/>
      <c r="H233" s="5"/>
      <c r="I233" s="5"/>
      <c r="J233" s="5"/>
    </row>
    <row r="234" spans="1:10" s="6" customFormat="1" ht="28.5" customHeight="1">
      <c r="A234" s="11"/>
      <c r="B234" s="82"/>
      <c r="C234" s="2"/>
      <c r="D234" s="8"/>
      <c r="E234" s="5"/>
      <c r="F234" s="5"/>
      <c r="G234" s="5"/>
      <c r="H234" s="5"/>
      <c r="I234" s="5"/>
      <c r="J234" s="5"/>
    </row>
    <row r="235" spans="1:10" s="6" customFormat="1" ht="52.5" customHeight="1">
      <c r="A235" s="11"/>
      <c r="B235" s="82"/>
      <c r="C235" s="2"/>
      <c r="D235" s="8"/>
      <c r="E235" s="5"/>
      <c r="F235" s="5"/>
      <c r="G235" s="5"/>
      <c r="H235" s="5"/>
      <c r="I235" s="5"/>
      <c r="J235" s="5"/>
    </row>
    <row r="236" spans="1:10" s="6" customFormat="1" ht="20.25" customHeight="1">
      <c r="A236" s="11"/>
      <c r="B236" s="82"/>
      <c r="C236" s="2"/>
      <c r="D236" s="8"/>
      <c r="E236" s="5"/>
      <c r="F236" s="5"/>
      <c r="G236" s="5"/>
      <c r="H236" s="5"/>
      <c r="I236" s="5"/>
      <c r="J236" s="5"/>
    </row>
    <row r="237" spans="1:10" s="6" customFormat="1" ht="136.5" customHeight="1">
      <c r="A237" s="11"/>
      <c r="B237" s="82"/>
      <c r="C237" s="2"/>
      <c r="D237" s="8"/>
      <c r="E237" s="5"/>
      <c r="F237" s="5"/>
      <c r="G237" s="5"/>
      <c r="H237" s="5"/>
      <c r="I237" s="5"/>
      <c r="J237" s="5"/>
    </row>
    <row r="238" spans="1:10" s="6" customFormat="1" ht="24.75" customHeight="1">
      <c r="A238" s="11"/>
      <c r="B238" s="82"/>
      <c r="C238" s="2"/>
      <c r="D238" s="8"/>
      <c r="E238" s="5"/>
      <c r="F238" s="5"/>
      <c r="G238" s="5"/>
      <c r="H238" s="5"/>
      <c r="I238" s="5"/>
      <c r="J238" s="5"/>
    </row>
    <row r="239" spans="1:10" s="6" customFormat="1" ht="66" customHeight="1">
      <c r="A239" s="11"/>
      <c r="B239" s="82"/>
      <c r="C239" s="2"/>
      <c r="D239" s="8"/>
      <c r="E239" s="5"/>
      <c r="F239" s="5"/>
      <c r="G239" s="5"/>
      <c r="H239" s="5"/>
      <c r="I239" s="5"/>
      <c r="J239" s="5"/>
    </row>
    <row r="240" spans="1:10" s="6" customFormat="1" ht="112.5" customHeight="1">
      <c r="A240" s="11"/>
      <c r="B240" s="82"/>
      <c r="C240" s="2"/>
      <c r="D240" s="8"/>
      <c r="E240" s="5"/>
      <c r="F240" s="5"/>
      <c r="G240" s="5"/>
      <c r="H240" s="5"/>
      <c r="I240" s="5"/>
      <c r="J240" s="5"/>
    </row>
    <row r="241" spans="1:10" s="6" customFormat="1" ht="46.5" customHeight="1">
      <c r="A241" s="11"/>
      <c r="B241" s="82"/>
      <c r="C241" s="2"/>
      <c r="D241" s="8"/>
      <c r="E241" s="5"/>
      <c r="F241" s="5"/>
      <c r="G241" s="5"/>
      <c r="H241" s="5"/>
      <c r="I241" s="5"/>
      <c r="J241" s="5"/>
    </row>
    <row r="242" spans="1:10" s="6" customFormat="1" ht="142.5" customHeight="1">
      <c r="A242" s="11"/>
      <c r="B242" s="82"/>
      <c r="C242" s="2"/>
      <c r="D242" s="8"/>
      <c r="E242" s="5"/>
      <c r="F242" s="5"/>
      <c r="G242" s="5"/>
      <c r="H242" s="5"/>
      <c r="I242" s="5"/>
      <c r="J242" s="5"/>
    </row>
    <row r="243" spans="1:10" s="6" customFormat="1" ht="54.75" customHeight="1">
      <c r="A243" s="11"/>
      <c r="B243" s="82"/>
      <c r="C243" s="2"/>
      <c r="D243" s="8"/>
      <c r="E243" s="5"/>
      <c r="F243" s="5"/>
      <c r="G243" s="5"/>
      <c r="H243" s="5"/>
      <c r="I243" s="5"/>
      <c r="J243" s="5"/>
    </row>
    <row r="244" spans="1:10" s="6" customFormat="1" ht="129.75" customHeight="1">
      <c r="A244" s="11"/>
      <c r="B244" s="82"/>
      <c r="C244" s="2"/>
      <c r="D244" s="8"/>
      <c r="E244" s="5"/>
      <c r="F244" s="5"/>
      <c r="G244" s="5"/>
      <c r="H244" s="5"/>
      <c r="I244" s="5"/>
      <c r="J244" s="5"/>
    </row>
    <row r="245" spans="1:10" s="6" customFormat="1" ht="49.5" customHeight="1">
      <c r="A245" s="11"/>
      <c r="B245" s="82"/>
      <c r="C245" s="2"/>
      <c r="D245" s="8"/>
      <c r="E245" s="5"/>
      <c r="F245" s="5"/>
      <c r="G245" s="5"/>
      <c r="H245" s="5"/>
      <c r="I245" s="5"/>
      <c r="J245" s="5"/>
    </row>
    <row r="246" spans="1:10" s="6" customFormat="1" ht="9.75" customHeight="1">
      <c r="A246" s="11"/>
      <c r="B246" s="82"/>
      <c r="C246" s="2"/>
      <c r="D246" s="8"/>
      <c r="E246" s="5"/>
      <c r="F246" s="5"/>
      <c r="G246" s="5"/>
      <c r="H246" s="5"/>
      <c r="I246" s="5"/>
      <c r="J246" s="5"/>
    </row>
    <row r="247" spans="1:10" s="6" customFormat="1" ht="15.75" customHeight="1">
      <c r="A247" s="11"/>
      <c r="B247" s="82"/>
      <c r="C247" s="2"/>
      <c r="D247" s="8"/>
      <c r="E247" s="5"/>
      <c r="F247" s="5"/>
      <c r="G247" s="5"/>
      <c r="H247" s="5"/>
      <c r="I247" s="5"/>
      <c r="J247" s="5"/>
    </row>
  </sheetData>
  <autoFilter ref="A20:E200" xr:uid="{00000000-0009-0000-0000-000000000000}"/>
  <mergeCells count="76">
    <mergeCell ref="C1:D1"/>
    <mergeCell ref="A58:D58"/>
    <mergeCell ref="A145:D145"/>
    <mergeCell ref="A117:D117"/>
    <mergeCell ref="A118:D118"/>
    <mergeCell ref="A122:D122"/>
    <mergeCell ref="A129:D129"/>
    <mergeCell ref="B104:B105"/>
    <mergeCell ref="D104:D105"/>
    <mergeCell ref="C104:C105"/>
    <mergeCell ref="A104:A105"/>
    <mergeCell ref="A103:D103"/>
    <mergeCell ref="A102:D102"/>
    <mergeCell ref="A109:D109"/>
    <mergeCell ref="A63:D63"/>
    <mergeCell ref="A64:D64"/>
    <mergeCell ref="A101:D101"/>
    <mergeCell ref="A71:D71"/>
    <mergeCell ref="A72:D72"/>
    <mergeCell ref="A73:D73"/>
    <mergeCell ref="A80:D80"/>
    <mergeCell ref="A22:D22"/>
    <mergeCell ref="A87:D87"/>
    <mergeCell ref="A94:D94"/>
    <mergeCell ref="A9:D9"/>
    <mergeCell ref="A11:D11"/>
    <mergeCell ref="A13:D13"/>
    <mergeCell ref="A15:D15"/>
    <mergeCell ref="A17:D17"/>
    <mergeCell ref="A18:D18"/>
    <mergeCell ref="A21:D21"/>
    <mergeCell ref="A35:D35"/>
    <mergeCell ref="A34:D34"/>
    <mergeCell ref="A31:D31"/>
    <mergeCell ref="A48:D48"/>
    <mergeCell ref="A53:D53"/>
    <mergeCell ref="A47:D47"/>
    <mergeCell ref="A3:D3"/>
    <mergeCell ref="A4:D4"/>
    <mergeCell ref="A5:D5"/>
    <mergeCell ref="A6:D6"/>
    <mergeCell ref="A7:D7"/>
    <mergeCell ref="A194:D194"/>
    <mergeCell ref="A196:D196"/>
    <mergeCell ref="A205:D205"/>
    <mergeCell ref="A200:D200"/>
    <mergeCell ref="A201:D201"/>
    <mergeCell ref="A203:D203"/>
    <mergeCell ref="A195:D195"/>
    <mergeCell ref="A202:D202"/>
    <mergeCell ref="A204:D204"/>
    <mergeCell ref="A198:D198"/>
    <mergeCell ref="A199:D199"/>
    <mergeCell ref="A197:D197"/>
    <mergeCell ref="A143:D143"/>
    <mergeCell ref="A138:D138"/>
    <mergeCell ref="A191:D191"/>
    <mergeCell ref="A168:D168"/>
    <mergeCell ref="A177:D177"/>
    <mergeCell ref="A179:D179"/>
    <mergeCell ref="A139:D139"/>
    <mergeCell ref="A156:D156"/>
    <mergeCell ref="A187:D187"/>
    <mergeCell ref="A188:D188"/>
    <mergeCell ref="A189:D189"/>
    <mergeCell ref="A183:D183"/>
    <mergeCell ref="A184:D184"/>
    <mergeCell ref="A185:D185"/>
    <mergeCell ref="A157:D157"/>
    <mergeCell ref="A192:D192"/>
    <mergeCell ref="A193:D193"/>
    <mergeCell ref="A186:D186"/>
    <mergeCell ref="A190:D190"/>
    <mergeCell ref="A180:D180"/>
    <mergeCell ref="A181:D181"/>
    <mergeCell ref="A182:D182"/>
  </mergeCells>
  <pageMargins left="0.59055118110236227" right="0.31496062992125984" top="0.51181102362204722" bottom="0.6692913385826772" header="0.35433070866141736" footer="0.43307086614173229"/>
  <pageSetup paperSize="9" scale="88" orientation="portrait" r:id="rId1"/>
  <headerFooter alignWithMargins="0">
    <oddHeader>&amp;LЦентр ГРАНД</oddHeader>
    <oddFooter>&amp;RСтраница &amp;P</oddFooter>
  </headerFooter>
  <rowBreaks count="1" manualBreakCount="1">
    <brk id="155"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2:I2"/>
  <sheetViews>
    <sheetView view="pageBreakPreview" zoomScale="85" zoomScaleNormal="100" zoomScaleSheetLayoutView="85" workbookViewId="0">
      <selection activeCell="K31" sqref="K31"/>
    </sheetView>
  </sheetViews>
  <sheetFormatPr defaultRowHeight="12.45"/>
  <sheetData>
    <row r="2" spans="3:9" ht="16.3">
      <c r="C2" s="190" t="s">
        <v>280</v>
      </c>
      <c r="D2" s="190"/>
      <c r="E2" s="190"/>
      <c r="F2" s="190"/>
      <c r="G2" s="190"/>
      <c r="H2" s="190"/>
      <c r="I2" s="190"/>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49"/>
  <sheetViews>
    <sheetView topLeftCell="B1" zoomScaleNormal="100" workbookViewId="0">
      <selection activeCell="B6" sqref="B6:AP6"/>
    </sheetView>
  </sheetViews>
  <sheetFormatPr defaultColWidth="9.15234375" defaultRowHeight="10.75"/>
  <cols>
    <col min="1" max="1" width="2.84375" style="26" customWidth="1"/>
    <col min="2" max="2" width="28.15234375" style="26" bestFit="1" customWidth="1"/>
    <col min="3" max="3" width="9.84375" style="26" bestFit="1" customWidth="1"/>
    <col min="4" max="5" width="9.84375" style="26" customWidth="1"/>
    <col min="6" max="6" width="8.53515625" style="26" customWidth="1"/>
    <col min="7" max="7" width="9.15234375" style="26"/>
    <col min="8" max="8" width="12" style="26" bestFit="1" customWidth="1"/>
    <col min="9" max="9" width="14.84375" style="26" bestFit="1" customWidth="1"/>
    <col min="10" max="18" width="2" style="26" bestFit="1" customWidth="1"/>
    <col min="19" max="37" width="2.84375" style="26" bestFit="1" customWidth="1"/>
    <col min="38" max="44" width="2" style="26" bestFit="1" customWidth="1"/>
    <col min="45" max="16384" width="9.15234375" style="26"/>
  </cols>
  <sheetData>
    <row r="1" spans="1:44" ht="16.3">
      <c r="X1" s="191" t="s">
        <v>281</v>
      </c>
      <c r="Y1" s="191"/>
      <c r="Z1" s="191"/>
      <c r="AA1" s="191"/>
      <c r="AB1" s="191"/>
      <c r="AC1" s="191"/>
      <c r="AD1" s="191"/>
      <c r="AE1" s="191"/>
      <c r="AF1" s="191"/>
      <c r="AG1" s="191"/>
      <c r="AH1" s="191"/>
      <c r="AI1" s="191"/>
      <c r="AJ1" s="191"/>
      <c r="AK1" s="191"/>
      <c r="AL1" s="191"/>
      <c r="AM1" s="191"/>
      <c r="AN1" s="191"/>
      <c r="AO1" s="191"/>
      <c r="AP1" s="191"/>
      <c r="AQ1" s="191"/>
      <c r="AR1" s="191"/>
    </row>
    <row r="4" spans="1:44" ht="15">
      <c r="A4" s="162" t="s">
        <v>52</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row>
    <row r="6" spans="1:44" ht="14.15">
      <c r="B6" s="163" t="s">
        <v>53</v>
      </c>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row>
    <row r="8" spans="1:44" ht="14.15">
      <c r="B8" s="163" t="s">
        <v>54</v>
      </c>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row>
    <row r="10" spans="1:44" ht="14.15">
      <c r="A10" s="165" t="s">
        <v>55</v>
      </c>
      <c r="B10" s="167" t="s">
        <v>56</v>
      </c>
      <c r="C10" s="167" t="s">
        <v>57</v>
      </c>
      <c r="D10" s="165" t="s">
        <v>58</v>
      </c>
      <c r="E10" s="165" t="s">
        <v>59</v>
      </c>
      <c r="F10" s="169" t="s">
        <v>60</v>
      </c>
      <c r="G10" s="167" t="s">
        <v>61</v>
      </c>
      <c r="H10" s="167" t="s">
        <v>62</v>
      </c>
      <c r="I10" s="165" t="s">
        <v>63</v>
      </c>
      <c r="J10" s="171" t="s">
        <v>64</v>
      </c>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3"/>
      <c r="AL10" s="171" t="s">
        <v>65</v>
      </c>
      <c r="AM10" s="172"/>
      <c r="AN10" s="172"/>
      <c r="AO10" s="172"/>
      <c r="AP10" s="172"/>
      <c r="AQ10" s="172"/>
      <c r="AR10" s="173"/>
    </row>
    <row r="11" spans="1:44">
      <c r="A11" s="166"/>
      <c r="B11" s="166"/>
      <c r="C11" s="166"/>
      <c r="D11" s="168"/>
      <c r="E11" s="168"/>
      <c r="F11" s="170"/>
      <c r="G11" s="166"/>
      <c r="H11" s="166"/>
      <c r="I11" s="166"/>
      <c r="J11" s="27">
        <v>1</v>
      </c>
      <c r="K11" s="27">
        <v>2</v>
      </c>
      <c r="L11" s="27">
        <v>3</v>
      </c>
      <c r="M11" s="27">
        <v>4</v>
      </c>
      <c r="N11" s="27">
        <v>5</v>
      </c>
      <c r="O11" s="27">
        <v>6</v>
      </c>
      <c r="P11" s="27">
        <v>7</v>
      </c>
      <c r="Q11" s="27">
        <v>8</v>
      </c>
      <c r="R11" s="27">
        <v>9</v>
      </c>
      <c r="S11" s="27">
        <v>10</v>
      </c>
      <c r="T11" s="27">
        <v>11</v>
      </c>
      <c r="U11" s="27">
        <v>12</v>
      </c>
      <c r="V11" s="27">
        <v>13</v>
      </c>
      <c r="W11" s="27">
        <v>14</v>
      </c>
      <c r="X11" s="27">
        <v>15</v>
      </c>
      <c r="Y11" s="27">
        <v>16</v>
      </c>
      <c r="Z11" s="27">
        <v>17</v>
      </c>
      <c r="AA11" s="27">
        <v>18</v>
      </c>
      <c r="AB11" s="27">
        <v>19</v>
      </c>
      <c r="AC11" s="27">
        <v>20</v>
      </c>
      <c r="AD11" s="27">
        <v>21</v>
      </c>
      <c r="AE11" s="27">
        <v>22</v>
      </c>
      <c r="AF11" s="27">
        <v>23</v>
      </c>
      <c r="AG11" s="27">
        <v>24</v>
      </c>
      <c r="AH11" s="27">
        <v>25</v>
      </c>
      <c r="AI11" s="27">
        <v>26</v>
      </c>
      <c r="AJ11" s="27">
        <v>27</v>
      </c>
      <c r="AK11" s="27">
        <v>28</v>
      </c>
      <c r="AL11" s="27">
        <v>1</v>
      </c>
      <c r="AM11" s="27">
        <v>2</v>
      </c>
      <c r="AN11" s="27">
        <v>3</v>
      </c>
      <c r="AO11" s="27">
        <v>4</v>
      </c>
      <c r="AP11" s="27">
        <v>5</v>
      </c>
      <c r="AQ11" s="27">
        <v>6</v>
      </c>
      <c r="AR11" s="27">
        <v>7</v>
      </c>
    </row>
    <row r="12" spans="1:44">
      <c r="A12" s="28"/>
      <c r="B12" s="29" t="s">
        <v>66</v>
      </c>
      <c r="C12" s="30"/>
      <c r="D12" s="30"/>
      <c r="E12" s="30"/>
      <c r="F12" s="30"/>
      <c r="G12" s="31"/>
      <c r="H12" s="31"/>
      <c r="I12" s="32"/>
      <c r="J12" s="33"/>
      <c r="K12" s="33"/>
      <c r="L12" s="33"/>
      <c r="M12" s="33"/>
      <c r="N12" s="33"/>
      <c r="O12" s="33"/>
      <c r="P12" s="33"/>
      <c r="Q12" s="33"/>
      <c r="R12" s="33"/>
      <c r="S12" s="33"/>
      <c r="T12" s="33"/>
      <c r="U12" s="33"/>
      <c r="V12" s="33"/>
      <c r="W12" s="33"/>
      <c r="X12" s="33"/>
      <c r="Y12" s="33"/>
      <c r="Z12" s="33"/>
      <c r="AA12" s="33"/>
      <c r="AB12" s="33"/>
      <c r="AC12" s="33"/>
      <c r="AD12" s="34"/>
      <c r="AE12" s="28"/>
      <c r="AF12" s="28"/>
      <c r="AG12" s="28"/>
      <c r="AH12" s="28"/>
      <c r="AI12" s="28"/>
      <c r="AJ12" s="28"/>
      <c r="AK12" s="28"/>
      <c r="AL12" s="28"/>
      <c r="AM12" s="28"/>
      <c r="AN12" s="28"/>
      <c r="AO12" s="28"/>
      <c r="AP12" s="28"/>
      <c r="AQ12" s="28"/>
      <c r="AR12" s="28"/>
    </row>
    <row r="13" spans="1:44">
      <c r="A13" s="35">
        <v>1</v>
      </c>
      <c r="B13" s="28" t="s">
        <v>67</v>
      </c>
      <c r="C13" s="35"/>
      <c r="D13" s="35" t="s">
        <v>68</v>
      </c>
      <c r="E13" s="35" t="s">
        <v>69</v>
      </c>
      <c r="F13" s="35"/>
      <c r="G13" s="36"/>
      <c r="H13" s="36"/>
      <c r="I13" s="35"/>
      <c r="J13" s="37"/>
      <c r="K13" s="37"/>
      <c r="L13" s="37"/>
      <c r="M13" s="34"/>
      <c r="N13" s="34"/>
      <c r="O13" s="34"/>
      <c r="P13" s="34"/>
      <c r="Q13" s="34"/>
      <c r="R13" s="34"/>
      <c r="S13" s="34"/>
      <c r="T13" s="34"/>
      <c r="U13" s="34"/>
      <c r="V13" s="28"/>
      <c r="W13" s="28"/>
      <c r="X13" s="28"/>
      <c r="Y13" s="28"/>
      <c r="Z13" s="28"/>
      <c r="AA13" s="28"/>
      <c r="AB13" s="28"/>
      <c r="AC13" s="28"/>
      <c r="AD13" s="28"/>
      <c r="AE13" s="28"/>
      <c r="AF13" s="28"/>
      <c r="AG13" s="28"/>
      <c r="AH13" s="28"/>
      <c r="AI13" s="28"/>
      <c r="AJ13" s="28"/>
      <c r="AK13" s="28"/>
      <c r="AL13" s="28"/>
      <c r="AM13" s="28"/>
      <c r="AN13" s="28"/>
      <c r="AO13" s="28"/>
      <c r="AP13" s="28"/>
      <c r="AQ13" s="28"/>
      <c r="AR13" s="28"/>
    </row>
    <row r="14" spans="1:44">
      <c r="A14" s="35">
        <v>2</v>
      </c>
      <c r="B14" s="28" t="s">
        <v>70</v>
      </c>
      <c r="C14" s="35"/>
      <c r="D14" s="35"/>
      <c r="E14" s="35"/>
      <c r="F14" s="35"/>
      <c r="G14" s="36"/>
      <c r="H14" s="36"/>
      <c r="I14" s="35"/>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row>
    <row r="15" spans="1:44">
      <c r="A15" s="35">
        <v>3</v>
      </c>
      <c r="B15" s="28"/>
      <c r="C15" s="35"/>
      <c r="D15" s="35"/>
      <c r="E15" s="35"/>
      <c r="F15" s="35"/>
      <c r="G15" s="36"/>
      <c r="H15" s="36"/>
      <c r="I15" s="35"/>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row>
    <row r="16" spans="1:44">
      <c r="A16" s="35">
        <v>4</v>
      </c>
      <c r="B16" s="28"/>
      <c r="C16" s="35"/>
      <c r="D16" s="35"/>
      <c r="E16" s="35"/>
      <c r="F16" s="35"/>
      <c r="G16" s="36"/>
      <c r="H16" s="36"/>
      <c r="I16" s="35"/>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row>
    <row r="17" spans="1:44">
      <c r="A17" s="35">
        <v>5</v>
      </c>
      <c r="B17" s="28"/>
      <c r="C17" s="35"/>
      <c r="D17" s="35"/>
      <c r="E17" s="35"/>
      <c r="F17" s="35"/>
      <c r="G17" s="36"/>
      <c r="H17" s="36"/>
      <c r="I17" s="35"/>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row>
    <row r="18" spans="1:44">
      <c r="A18" s="35">
        <v>6</v>
      </c>
      <c r="B18" s="28"/>
      <c r="C18" s="35"/>
      <c r="D18" s="35"/>
      <c r="E18" s="35"/>
      <c r="F18" s="35"/>
      <c r="G18" s="36"/>
      <c r="H18" s="36"/>
      <c r="I18" s="35"/>
      <c r="J18" s="28"/>
      <c r="K18" s="28"/>
      <c r="L18" s="28"/>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row>
    <row r="19" spans="1:44">
      <c r="A19" s="35">
        <v>7</v>
      </c>
      <c r="B19" s="28"/>
      <c r="C19" s="35"/>
      <c r="D19" s="35"/>
      <c r="E19" s="35"/>
      <c r="F19" s="35"/>
      <c r="G19" s="36"/>
      <c r="H19" s="36"/>
      <c r="I19" s="35"/>
      <c r="J19" s="28"/>
      <c r="K19" s="28"/>
      <c r="L19" s="28"/>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row>
    <row r="20" spans="1:44">
      <c r="A20" s="35">
        <v>8</v>
      </c>
      <c r="B20" s="28"/>
      <c r="C20" s="35"/>
      <c r="D20" s="35"/>
      <c r="E20" s="35"/>
      <c r="F20" s="35"/>
      <c r="G20" s="36"/>
      <c r="H20" s="36"/>
      <c r="I20" s="35"/>
      <c r="J20" s="28"/>
      <c r="K20" s="28"/>
      <c r="L20" s="28"/>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row>
    <row r="21" spans="1:44">
      <c r="A21" s="28"/>
      <c r="B21" s="32" t="s">
        <v>71</v>
      </c>
      <c r="C21" s="30"/>
      <c r="D21" s="30"/>
      <c r="E21" s="30"/>
      <c r="F21" s="30"/>
      <c r="G21" s="30"/>
      <c r="H21" s="30"/>
      <c r="I21" s="32"/>
      <c r="J21" s="28"/>
      <c r="K21" s="28"/>
      <c r="L21" s="28"/>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row>
    <row r="22" spans="1:44">
      <c r="A22" s="35">
        <v>1</v>
      </c>
      <c r="B22" s="28" t="s">
        <v>72</v>
      </c>
      <c r="C22" s="35"/>
      <c r="D22" s="35" t="s">
        <v>68</v>
      </c>
      <c r="E22" s="35" t="s">
        <v>69</v>
      </c>
      <c r="F22" s="35"/>
      <c r="G22" s="36"/>
      <c r="H22" s="36"/>
      <c r="I22" s="35"/>
      <c r="J22" s="28"/>
      <c r="K22" s="28"/>
      <c r="L22" s="28"/>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row>
    <row r="23" spans="1:44">
      <c r="A23" s="35">
        <v>2</v>
      </c>
      <c r="B23" s="28" t="s">
        <v>70</v>
      </c>
      <c r="C23" s="35"/>
      <c r="D23" s="35"/>
      <c r="E23" s="35"/>
      <c r="F23" s="35"/>
      <c r="G23" s="36"/>
      <c r="H23" s="36"/>
      <c r="I23" s="35"/>
      <c r="J23" s="28"/>
      <c r="K23" s="28"/>
      <c r="L23" s="28"/>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row>
    <row r="24" spans="1:44">
      <c r="A24" s="35">
        <v>3</v>
      </c>
      <c r="B24" s="28"/>
      <c r="C24" s="35"/>
      <c r="D24" s="35"/>
      <c r="E24" s="35"/>
      <c r="F24" s="35"/>
      <c r="G24" s="36"/>
      <c r="H24" s="36"/>
      <c r="I24" s="35"/>
      <c r="J24" s="28"/>
      <c r="K24" s="28"/>
      <c r="L24" s="28"/>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row>
    <row r="25" spans="1:44">
      <c r="A25" s="35">
        <v>4</v>
      </c>
      <c r="B25" s="28"/>
      <c r="C25" s="35"/>
      <c r="D25" s="35"/>
      <c r="E25" s="35"/>
      <c r="F25" s="35"/>
      <c r="G25" s="36"/>
      <c r="H25" s="36"/>
      <c r="I25" s="35"/>
      <c r="J25" s="28"/>
      <c r="K25" s="28"/>
      <c r="L25" s="28"/>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row>
    <row r="26" spans="1:44">
      <c r="A26" s="35">
        <v>5</v>
      </c>
      <c r="B26" s="28"/>
      <c r="C26" s="35"/>
      <c r="D26" s="35"/>
      <c r="E26" s="35"/>
      <c r="F26" s="35"/>
      <c r="G26" s="36"/>
      <c r="H26" s="36"/>
      <c r="I26" s="35"/>
      <c r="J26" s="28"/>
      <c r="K26" s="28"/>
      <c r="L26" s="28"/>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row>
    <row r="27" spans="1:44">
      <c r="A27" s="35"/>
      <c r="B27" s="32" t="s">
        <v>73</v>
      </c>
      <c r="C27" s="30"/>
      <c r="D27" s="30"/>
      <c r="E27" s="30"/>
      <c r="F27" s="30"/>
      <c r="G27" s="30"/>
      <c r="H27" s="30"/>
      <c r="I27" s="32">
        <v>1</v>
      </c>
      <c r="J27" s="28"/>
      <c r="K27" s="28"/>
      <c r="L27" s="28"/>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row>
    <row r="28" spans="1:44">
      <c r="A28" s="35">
        <v>1</v>
      </c>
      <c r="B28" s="28" t="s">
        <v>74</v>
      </c>
      <c r="C28" s="35"/>
      <c r="D28" s="35"/>
      <c r="E28" s="35"/>
      <c r="F28" s="35"/>
      <c r="G28" s="36"/>
      <c r="H28" s="36"/>
      <c r="I28" s="35">
        <v>1</v>
      </c>
      <c r="J28" s="28"/>
      <c r="K28" s="28"/>
      <c r="L28" s="28"/>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31" spans="1:44" ht="14.15">
      <c r="A31" s="38"/>
      <c r="B31" s="39"/>
      <c r="C31" s="39"/>
      <c r="D31" s="39"/>
      <c r="E31" s="39"/>
      <c r="F31" s="39"/>
      <c r="G31" s="39"/>
      <c r="H31" s="39"/>
      <c r="I31" s="152" t="s">
        <v>75</v>
      </c>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84"/>
    </row>
    <row r="32" spans="1:44">
      <c r="I32" s="35" t="s">
        <v>76</v>
      </c>
      <c r="J32" s="34"/>
      <c r="K32" s="34"/>
      <c r="L32" s="34"/>
      <c r="M32" s="34"/>
      <c r="N32" s="34"/>
      <c r="O32" s="34"/>
      <c r="P32" s="34"/>
      <c r="Q32" s="34"/>
      <c r="R32" s="34"/>
      <c r="S32" s="175" t="s">
        <v>76</v>
      </c>
      <c r="T32" s="185"/>
      <c r="U32" s="179"/>
      <c r="V32" s="34"/>
      <c r="W32" s="34"/>
      <c r="X32" s="34"/>
      <c r="Y32" s="34"/>
      <c r="Z32" s="34"/>
      <c r="AA32" s="34"/>
      <c r="AB32" s="34"/>
      <c r="AC32" s="34"/>
      <c r="AD32" s="34"/>
      <c r="AE32" s="34"/>
      <c r="AF32" s="34"/>
      <c r="AG32" s="34"/>
      <c r="AH32" s="28"/>
      <c r="AI32" s="28"/>
      <c r="AJ32" s="28"/>
      <c r="AK32" s="28"/>
      <c r="AL32" s="28"/>
      <c r="AM32" s="28"/>
      <c r="AN32" s="28"/>
      <c r="AO32" s="28"/>
      <c r="AP32" s="28"/>
      <c r="AQ32" s="28"/>
      <c r="AR32" s="28"/>
    </row>
    <row r="33" spans="7:44">
      <c r="I33" s="35" t="s">
        <v>77</v>
      </c>
      <c r="J33" s="34"/>
      <c r="K33" s="34"/>
      <c r="L33" s="34"/>
      <c r="M33" s="34"/>
      <c r="N33" s="34"/>
      <c r="O33" s="34"/>
      <c r="P33" s="175" t="s">
        <v>78</v>
      </c>
      <c r="Q33" s="185"/>
      <c r="R33" s="179"/>
      <c r="S33" s="186"/>
      <c r="T33" s="187"/>
      <c r="U33" s="188"/>
      <c r="V33" s="34"/>
      <c r="W33" s="34"/>
      <c r="X33" s="34"/>
      <c r="Y33" s="34"/>
      <c r="Z33" s="34"/>
      <c r="AA33" s="34"/>
      <c r="AB33" s="34"/>
      <c r="AC33" s="34"/>
      <c r="AD33" s="34"/>
      <c r="AE33" s="34"/>
      <c r="AF33" s="34"/>
      <c r="AG33" s="34"/>
      <c r="AH33" s="28"/>
      <c r="AI33" s="28"/>
      <c r="AJ33" s="28"/>
      <c r="AK33" s="28"/>
      <c r="AL33" s="28"/>
      <c r="AM33" s="28"/>
      <c r="AN33" s="28"/>
      <c r="AO33" s="28"/>
      <c r="AP33" s="28"/>
      <c r="AQ33" s="28"/>
      <c r="AR33" s="28"/>
    </row>
    <row r="34" spans="7:44">
      <c r="I34" s="35" t="s">
        <v>79</v>
      </c>
      <c r="J34" s="28"/>
      <c r="K34" s="28"/>
      <c r="L34" s="28"/>
      <c r="M34" s="28"/>
      <c r="N34" s="28"/>
      <c r="O34" s="28"/>
      <c r="P34" s="186"/>
      <c r="Q34" s="187"/>
      <c r="R34" s="188"/>
      <c r="S34" s="186"/>
      <c r="T34" s="187"/>
      <c r="U34" s="188"/>
      <c r="V34" s="34"/>
      <c r="W34" s="34"/>
      <c r="X34" s="34"/>
      <c r="Y34" s="34"/>
      <c r="Z34" s="175" t="s">
        <v>80</v>
      </c>
      <c r="AA34" s="179"/>
      <c r="AB34" s="34"/>
      <c r="AC34" s="34"/>
      <c r="AD34" s="175" t="s">
        <v>79</v>
      </c>
      <c r="AE34" s="185"/>
      <c r="AF34" s="185"/>
      <c r="AG34" s="185"/>
      <c r="AH34" s="185"/>
      <c r="AI34" s="185"/>
      <c r="AJ34" s="179"/>
      <c r="AK34" s="28"/>
      <c r="AL34" s="28"/>
      <c r="AM34" s="28"/>
      <c r="AN34" s="28"/>
      <c r="AO34" s="28"/>
      <c r="AP34" s="28"/>
      <c r="AQ34" s="28"/>
      <c r="AR34" s="28"/>
    </row>
    <row r="35" spans="7:44">
      <c r="I35" s="35" t="s">
        <v>81</v>
      </c>
      <c r="J35" s="175" t="s">
        <v>82</v>
      </c>
      <c r="K35" s="185"/>
      <c r="L35" s="179"/>
      <c r="M35" s="175" t="s">
        <v>82</v>
      </c>
      <c r="N35" s="179"/>
      <c r="O35" s="34"/>
      <c r="P35" s="186"/>
      <c r="Q35" s="187"/>
      <c r="R35" s="188"/>
      <c r="S35" s="186"/>
      <c r="T35" s="187"/>
      <c r="U35" s="188"/>
      <c r="V35" s="182">
        <v>4</v>
      </c>
      <c r="W35" s="34"/>
      <c r="X35" s="34"/>
      <c r="Y35" s="34"/>
      <c r="Z35" s="186"/>
      <c r="AA35" s="188"/>
      <c r="AB35" s="175" t="s">
        <v>81</v>
      </c>
      <c r="AC35" s="179"/>
      <c r="AD35" s="186"/>
      <c r="AE35" s="187"/>
      <c r="AF35" s="187"/>
      <c r="AG35" s="187"/>
      <c r="AH35" s="187"/>
      <c r="AI35" s="187"/>
      <c r="AJ35" s="188"/>
      <c r="AK35" s="175" t="s">
        <v>82</v>
      </c>
      <c r="AL35" s="176"/>
      <c r="AM35" s="175" t="s">
        <v>82</v>
      </c>
      <c r="AN35" s="179"/>
      <c r="AO35" s="175" t="s">
        <v>82</v>
      </c>
      <c r="AP35" s="179"/>
      <c r="AQ35" s="28"/>
      <c r="AR35" s="28"/>
    </row>
    <row r="36" spans="7:44">
      <c r="I36" s="35" t="s">
        <v>83</v>
      </c>
      <c r="J36" s="180"/>
      <c r="K36" s="184"/>
      <c r="L36" s="181"/>
      <c r="M36" s="180"/>
      <c r="N36" s="181"/>
      <c r="O36" s="40">
        <v>2</v>
      </c>
      <c r="P36" s="180"/>
      <c r="Q36" s="184"/>
      <c r="R36" s="181"/>
      <c r="S36" s="180"/>
      <c r="T36" s="184"/>
      <c r="U36" s="181"/>
      <c r="V36" s="183"/>
      <c r="W36" s="34"/>
      <c r="X36" s="34"/>
      <c r="Y36" s="34"/>
      <c r="Z36" s="180"/>
      <c r="AA36" s="181"/>
      <c r="AB36" s="180"/>
      <c r="AC36" s="181"/>
      <c r="AD36" s="180"/>
      <c r="AE36" s="184"/>
      <c r="AF36" s="184"/>
      <c r="AG36" s="184"/>
      <c r="AH36" s="184"/>
      <c r="AI36" s="184"/>
      <c r="AJ36" s="181"/>
      <c r="AK36" s="177"/>
      <c r="AL36" s="178"/>
      <c r="AM36" s="180"/>
      <c r="AN36" s="181"/>
      <c r="AO36" s="180"/>
      <c r="AP36" s="181"/>
      <c r="AQ36" s="40">
        <v>2</v>
      </c>
      <c r="AR36" s="40">
        <v>2</v>
      </c>
    </row>
    <row r="38" spans="7:44" ht="14.6">
      <c r="G38" s="152" t="s">
        <v>84</v>
      </c>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74"/>
      <c r="AQ38" s="174"/>
      <c r="AR38" s="174"/>
    </row>
    <row r="39" spans="7:44" ht="14.6">
      <c r="G39" s="157" t="s">
        <v>85</v>
      </c>
      <c r="H39" s="158"/>
      <c r="I39" s="158"/>
      <c r="J39" s="154" t="s">
        <v>86</v>
      </c>
      <c r="K39" s="155"/>
      <c r="L39" s="155"/>
      <c r="M39" s="155"/>
      <c r="N39" s="155"/>
      <c r="O39" s="155"/>
      <c r="P39" s="155"/>
      <c r="Q39" s="155"/>
      <c r="R39" s="155"/>
      <c r="S39" s="155"/>
      <c r="T39" s="155"/>
      <c r="U39" s="155"/>
      <c r="V39" s="155"/>
      <c r="W39" s="155"/>
      <c r="X39" s="155"/>
      <c r="Y39" s="155"/>
      <c r="Z39" s="155"/>
      <c r="AA39" s="155"/>
      <c r="AB39" s="155"/>
      <c r="AC39" s="155"/>
      <c r="AD39" s="155"/>
      <c r="AE39" s="155"/>
      <c r="AF39" s="155"/>
      <c r="AG39" s="155"/>
      <c r="AH39" s="156"/>
      <c r="AI39" s="28"/>
      <c r="AJ39" s="28"/>
      <c r="AK39" s="28"/>
      <c r="AL39" s="28"/>
      <c r="AM39" s="28"/>
      <c r="AN39" s="28"/>
      <c r="AO39" s="28"/>
      <c r="AP39" s="28"/>
      <c r="AQ39" s="28"/>
      <c r="AR39" s="28"/>
    </row>
    <row r="40" spans="7:44" ht="14.6">
      <c r="G40" s="157" t="s">
        <v>87</v>
      </c>
      <c r="H40" s="158"/>
      <c r="I40" s="158"/>
      <c r="J40" s="159"/>
      <c r="K40" s="160"/>
      <c r="L40" s="160"/>
      <c r="M40" s="160"/>
      <c r="N40" s="160"/>
      <c r="O40" s="160"/>
      <c r="P40" s="160"/>
      <c r="Q40" s="160"/>
      <c r="R40" s="160"/>
      <c r="S40" s="160"/>
      <c r="T40" s="160"/>
      <c r="U40" s="160"/>
      <c r="V40" s="160"/>
      <c r="W40" s="160"/>
      <c r="X40" s="160"/>
      <c r="Y40" s="160"/>
      <c r="Z40" s="160"/>
      <c r="AA40" s="160"/>
      <c r="AB40" s="160"/>
      <c r="AC40" s="160"/>
      <c r="AD40" s="160"/>
      <c r="AE40" s="160"/>
      <c r="AF40" s="160"/>
      <c r="AG40" s="160"/>
      <c r="AH40" s="161"/>
      <c r="AI40" s="28"/>
      <c r="AJ40" s="28"/>
      <c r="AK40" s="28"/>
      <c r="AL40" s="28"/>
      <c r="AM40" s="28"/>
      <c r="AN40" s="28"/>
      <c r="AO40" s="28"/>
      <c r="AP40" s="28"/>
      <c r="AQ40" s="28"/>
      <c r="AR40" s="28"/>
    </row>
    <row r="41" spans="7:44" ht="14.6">
      <c r="G41" s="157" t="s">
        <v>88</v>
      </c>
      <c r="H41" s="158"/>
      <c r="I41" s="15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154" t="s">
        <v>89</v>
      </c>
      <c r="AJ41" s="155"/>
      <c r="AK41" s="155"/>
      <c r="AL41" s="155"/>
      <c r="AM41" s="155"/>
      <c r="AN41" s="155"/>
      <c r="AO41" s="155"/>
      <c r="AP41" s="155"/>
      <c r="AQ41" s="155"/>
      <c r="AR41" s="156"/>
    </row>
    <row r="42" spans="7:44" ht="14.6">
      <c r="G42" s="157" t="s">
        <v>90</v>
      </c>
      <c r="H42" s="158"/>
      <c r="I42" s="15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154"/>
      <c r="AJ42" s="155"/>
      <c r="AK42" s="155"/>
      <c r="AL42" s="155"/>
      <c r="AM42" s="155"/>
      <c r="AN42" s="155"/>
      <c r="AO42" s="155"/>
      <c r="AP42" s="155"/>
      <c r="AQ42" s="155"/>
      <c r="AR42" s="156"/>
    </row>
    <row r="45" spans="7:44" ht="14.6">
      <c r="H45" s="152" t="s">
        <v>91</v>
      </c>
      <c r="I45" s="153"/>
      <c r="J45" s="153"/>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153"/>
      <c r="AO45" s="153"/>
      <c r="AP45" s="153"/>
      <c r="AQ45" s="153"/>
      <c r="AR45" s="153"/>
    </row>
    <row r="46" spans="7:44" ht="21.45">
      <c r="H46" s="35" t="s">
        <v>92</v>
      </c>
      <c r="I46" s="41" t="s">
        <v>93</v>
      </c>
      <c r="J46" s="42">
        <v>1</v>
      </c>
      <c r="K46" s="42">
        <v>2</v>
      </c>
      <c r="L46" s="42">
        <v>3</v>
      </c>
      <c r="M46" s="42">
        <v>4</v>
      </c>
      <c r="N46" s="42">
        <v>5</v>
      </c>
      <c r="O46" s="42">
        <v>6</v>
      </c>
      <c r="P46" s="42">
        <v>7</v>
      </c>
      <c r="Q46" s="42">
        <v>8</v>
      </c>
      <c r="R46" s="42">
        <v>9</v>
      </c>
      <c r="S46" s="42">
        <v>10</v>
      </c>
      <c r="T46" s="42">
        <v>11</v>
      </c>
      <c r="U46" s="42">
        <v>12</v>
      </c>
      <c r="V46" s="42">
        <v>13</v>
      </c>
      <c r="W46" s="42">
        <v>14</v>
      </c>
      <c r="X46" s="42">
        <v>15</v>
      </c>
      <c r="Y46" s="42">
        <v>16</v>
      </c>
      <c r="Z46" s="42">
        <v>17</v>
      </c>
      <c r="AA46" s="42">
        <v>18</v>
      </c>
      <c r="AB46" s="42">
        <v>19</v>
      </c>
      <c r="AC46" s="42">
        <v>20</v>
      </c>
      <c r="AD46" s="42">
        <v>21</v>
      </c>
      <c r="AE46" s="42">
        <v>22</v>
      </c>
      <c r="AF46" s="42">
        <v>23</v>
      </c>
      <c r="AG46" s="42">
        <v>24</v>
      </c>
      <c r="AH46" s="42">
        <v>25</v>
      </c>
      <c r="AI46" s="42">
        <v>26</v>
      </c>
      <c r="AJ46" s="42">
        <v>27</v>
      </c>
      <c r="AK46" s="42">
        <v>28</v>
      </c>
      <c r="AL46" s="42">
        <v>1</v>
      </c>
      <c r="AM46" s="42">
        <v>2</v>
      </c>
      <c r="AN46" s="42">
        <v>3</v>
      </c>
      <c r="AO46" s="42">
        <v>4</v>
      </c>
      <c r="AP46" s="42">
        <v>5</v>
      </c>
      <c r="AQ46" s="42">
        <v>6</v>
      </c>
      <c r="AR46" s="42">
        <v>7</v>
      </c>
    </row>
    <row r="47" spans="7:44">
      <c r="H47" s="35" t="s">
        <v>94</v>
      </c>
      <c r="I47" s="35">
        <v>15</v>
      </c>
      <c r="J47" s="43"/>
      <c r="K47" s="43"/>
      <c r="L47" s="43"/>
      <c r="M47" s="43"/>
      <c r="N47" s="43"/>
      <c r="O47" s="43"/>
      <c r="P47" s="28"/>
      <c r="Q47" s="28"/>
      <c r="R47" s="28"/>
      <c r="S47" s="28"/>
      <c r="T47" s="28"/>
      <c r="U47" s="28"/>
      <c r="V47" s="28"/>
      <c r="W47" s="28"/>
      <c r="X47" s="28"/>
      <c r="Y47" s="28"/>
      <c r="Z47" s="28"/>
      <c r="AA47" s="28"/>
      <c r="AB47" s="43"/>
      <c r="AC47" s="43"/>
      <c r="AD47" s="43"/>
      <c r="AE47" s="43"/>
      <c r="AF47" s="43"/>
      <c r="AG47" s="43"/>
      <c r="AH47" s="43"/>
      <c r="AI47" s="43"/>
      <c r="AJ47" s="43"/>
      <c r="AK47" s="28"/>
      <c r="AL47" s="28"/>
      <c r="AM47" s="28"/>
      <c r="AN47" s="28"/>
      <c r="AO47" s="28"/>
      <c r="AP47" s="28"/>
      <c r="AQ47" s="28"/>
      <c r="AR47" s="28"/>
    </row>
    <row r="48" spans="7:44">
      <c r="H48" s="35" t="s">
        <v>95</v>
      </c>
      <c r="I48" s="35">
        <v>10</v>
      </c>
      <c r="J48" s="28"/>
      <c r="K48" s="28"/>
      <c r="L48" s="28"/>
      <c r="M48" s="28"/>
      <c r="N48" s="28"/>
      <c r="O48" s="28"/>
      <c r="P48" s="43"/>
      <c r="Q48" s="43"/>
      <c r="R48" s="43"/>
      <c r="S48" s="43"/>
      <c r="T48" s="43"/>
      <c r="U48" s="43"/>
      <c r="V48" s="28"/>
      <c r="W48" s="28"/>
      <c r="X48" s="28"/>
      <c r="Y48" s="28"/>
      <c r="Z48" s="43"/>
      <c r="AA48" s="43"/>
      <c r="AB48" s="28"/>
      <c r="AC48" s="28"/>
      <c r="AD48" s="28"/>
      <c r="AE48" s="28"/>
      <c r="AF48" s="28"/>
      <c r="AG48" s="28"/>
      <c r="AH48" s="28"/>
      <c r="AI48" s="28"/>
      <c r="AJ48" s="28"/>
      <c r="AK48" s="28"/>
      <c r="AL48" s="28"/>
      <c r="AM48" s="28"/>
      <c r="AN48" s="28"/>
      <c r="AO48" s="43"/>
      <c r="AP48" s="43"/>
      <c r="AQ48" s="28"/>
      <c r="AR48" s="28"/>
    </row>
    <row r="49" spans="8:44">
      <c r="H49" s="35" t="s">
        <v>96</v>
      </c>
      <c r="I49" s="35">
        <v>1</v>
      </c>
      <c r="J49" s="28"/>
      <c r="K49" s="28"/>
      <c r="L49" s="28"/>
      <c r="M49" s="28"/>
      <c r="N49" s="28"/>
      <c r="O49" s="28"/>
      <c r="P49" s="28"/>
      <c r="Q49" s="28"/>
      <c r="R49" s="28"/>
      <c r="S49" s="28"/>
      <c r="T49" s="28"/>
      <c r="U49" s="28"/>
      <c r="V49" s="43"/>
      <c r="W49" s="28"/>
      <c r="X49" s="28"/>
      <c r="Y49" s="28"/>
      <c r="Z49" s="28"/>
      <c r="AA49" s="28"/>
      <c r="AB49" s="28"/>
      <c r="AC49" s="28"/>
      <c r="AD49" s="28"/>
      <c r="AE49" s="28"/>
      <c r="AF49" s="28"/>
      <c r="AG49" s="28"/>
      <c r="AH49" s="28"/>
      <c r="AI49" s="28"/>
      <c r="AJ49" s="28"/>
      <c r="AK49" s="28"/>
      <c r="AL49" s="28"/>
      <c r="AM49" s="28"/>
      <c r="AN49" s="28"/>
      <c r="AO49" s="28"/>
      <c r="AP49" s="28"/>
      <c r="AQ49" s="28"/>
      <c r="AR49" s="28"/>
    </row>
  </sheetData>
  <mergeCells count="37">
    <mergeCell ref="G38:AR38"/>
    <mergeCell ref="G39:I39"/>
    <mergeCell ref="AL10:AR10"/>
    <mergeCell ref="AK35:AL36"/>
    <mergeCell ref="AM35:AN36"/>
    <mergeCell ref="M35:N36"/>
    <mergeCell ref="V35:V36"/>
    <mergeCell ref="AB35:AC36"/>
    <mergeCell ref="I31:AR31"/>
    <mergeCell ref="S32:U36"/>
    <mergeCell ref="P33:R36"/>
    <mergeCell ref="Z34:AA36"/>
    <mergeCell ref="AD34:AJ36"/>
    <mergeCell ref="J35:L36"/>
    <mergeCell ref="AO35:AP36"/>
    <mergeCell ref="X1:AR1"/>
    <mergeCell ref="A4:AR4"/>
    <mergeCell ref="B6:AP6"/>
    <mergeCell ref="B8:AR8"/>
    <mergeCell ref="A10:A11"/>
    <mergeCell ref="B10:B11"/>
    <mergeCell ref="C10:C11"/>
    <mergeCell ref="D10:D11"/>
    <mergeCell ref="E10:E11"/>
    <mergeCell ref="F10:F11"/>
    <mergeCell ref="G10:G11"/>
    <mergeCell ref="I10:I11"/>
    <mergeCell ref="J10:AK10"/>
    <mergeCell ref="H10:H11"/>
    <mergeCell ref="H45:AR45"/>
    <mergeCell ref="J39:AH39"/>
    <mergeCell ref="G41:I41"/>
    <mergeCell ref="AI41:AR41"/>
    <mergeCell ref="G42:I42"/>
    <mergeCell ref="AI42:AR42"/>
    <mergeCell ref="G40:I40"/>
    <mergeCell ref="J40:AH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9"/>
  <sheetViews>
    <sheetView workbookViewId="0">
      <selection activeCell="B23" sqref="B23"/>
    </sheetView>
  </sheetViews>
  <sheetFormatPr defaultRowHeight="12.45"/>
  <cols>
    <col min="1" max="1" width="11.69140625" customWidth="1"/>
  </cols>
  <sheetData>
    <row r="1" spans="1:7">
      <c r="B1" t="s">
        <v>43</v>
      </c>
      <c r="C1" t="s">
        <v>44</v>
      </c>
      <c r="D1" t="s">
        <v>45</v>
      </c>
    </row>
    <row r="2" spans="1:7">
      <c r="A2" t="s">
        <v>128</v>
      </c>
      <c r="B2" s="44">
        <v>3.5</v>
      </c>
      <c r="C2" s="44">
        <v>0.5</v>
      </c>
      <c r="D2" s="45">
        <f>B2*C2</f>
        <v>1.75</v>
      </c>
      <c r="E2" s="44" t="s">
        <v>136</v>
      </c>
    </row>
    <row r="3" spans="1:7">
      <c r="A3" t="s">
        <v>128</v>
      </c>
      <c r="B3" s="44">
        <v>0.9</v>
      </c>
      <c r="C3" s="44">
        <v>0.5</v>
      </c>
      <c r="D3" s="57">
        <f>B3*C3</f>
        <v>0.45</v>
      </c>
      <c r="E3" s="58" t="s">
        <v>137</v>
      </c>
    </row>
    <row r="4" spans="1:7">
      <c r="A4" t="s">
        <v>138</v>
      </c>
      <c r="B4" s="44">
        <v>0.91</v>
      </c>
      <c r="C4" s="44">
        <v>0.36</v>
      </c>
      <c r="D4" s="57">
        <f>B4*C4</f>
        <v>0.3276</v>
      </c>
      <c r="E4" s="58" t="s">
        <v>137</v>
      </c>
    </row>
    <row r="5" spans="1:7">
      <c r="B5" s="44"/>
      <c r="C5" s="44"/>
      <c r="D5" s="45"/>
      <c r="E5" s="44"/>
    </row>
    <row r="6" spans="1:7">
      <c r="B6" s="44"/>
      <c r="C6" s="44"/>
      <c r="D6" s="44"/>
      <c r="E6" s="44"/>
    </row>
    <row r="7" spans="1:7" ht="37.299999999999997">
      <c r="A7" s="47" t="s">
        <v>216</v>
      </c>
      <c r="C7" s="21" t="s">
        <v>110</v>
      </c>
      <c r="D7" s="21" t="s">
        <v>217</v>
      </c>
      <c r="E7" s="21" t="s">
        <v>218</v>
      </c>
    </row>
    <row r="8" spans="1:7">
      <c r="B8" t="s">
        <v>219</v>
      </c>
      <c r="C8">
        <f>3.5*72</f>
        <v>252</v>
      </c>
      <c r="D8">
        <v>0.32</v>
      </c>
      <c r="E8">
        <f>C8*D8</f>
        <v>80.64</v>
      </c>
    </row>
    <row r="12" spans="1:7">
      <c r="B12" s="21"/>
      <c r="C12" s="21"/>
      <c r="D12" s="21"/>
      <c r="E12" s="21"/>
      <c r="F12" s="21"/>
      <c r="G12" s="21"/>
    </row>
    <row r="19" spans="1:10">
      <c r="A19" s="48"/>
      <c r="B19" s="44"/>
      <c r="C19" s="44"/>
      <c r="D19" s="44"/>
      <c r="E19" s="44"/>
      <c r="F19" s="44"/>
      <c r="G19" s="44"/>
      <c r="H19" s="44"/>
      <c r="I19" s="44"/>
      <c r="J19" s="44"/>
    </row>
    <row r="20" spans="1:10">
      <c r="A20" s="44"/>
      <c r="B20" s="44"/>
      <c r="C20" s="44"/>
      <c r="D20" s="44"/>
      <c r="E20" s="44"/>
      <c r="F20" s="44"/>
      <c r="G20" s="44"/>
      <c r="H20" s="44"/>
      <c r="I20" s="44"/>
      <c r="J20" s="44"/>
    </row>
    <row r="21" spans="1:10">
      <c r="A21" s="44"/>
      <c r="B21" s="44"/>
      <c r="C21" s="44"/>
      <c r="D21" s="44"/>
      <c r="E21" s="44"/>
      <c r="F21" s="44"/>
      <c r="G21" s="44"/>
      <c r="H21" s="48"/>
      <c r="I21" s="44"/>
      <c r="J21" s="44"/>
    </row>
    <row r="22" spans="1:10">
      <c r="A22" s="44"/>
      <c r="B22" s="44"/>
      <c r="C22" s="44"/>
      <c r="D22" s="44"/>
      <c r="E22" s="44"/>
      <c r="F22" s="44"/>
      <c r="G22" s="44"/>
      <c r="H22" s="48"/>
      <c r="I22" s="44"/>
      <c r="J22" s="44"/>
    </row>
    <row r="23" spans="1:10">
      <c r="A23" s="44"/>
      <c r="B23" s="71"/>
      <c r="C23" s="71"/>
      <c r="D23" s="71"/>
      <c r="E23" s="71"/>
      <c r="F23" s="71"/>
      <c r="G23" s="44"/>
      <c r="H23" s="48"/>
      <c r="I23" s="44"/>
      <c r="J23" s="44"/>
    </row>
    <row r="24" spans="1:10">
      <c r="A24" s="44"/>
      <c r="B24" s="44"/>
      <c r="C24" s="44"/>
      <c r="D24" s="44"/>
      <c r="E24" s="44"/>
      <c r="F24" s="44"/>
      <c r="G24" s="44"/>
      <c r="H24" s="48"/>
      <c r="I24" s="44"/>
      <c r="J24" s="44"/>
    </row>
    <row r="25" spans="1:10">
      <c r="A25" s="44"/>
      <c r="B25" s="44"/>
      <c r="C25" s="44"/>
      <c r="D25" s="44"/>
      <c r="E25" s="44"/>
      <c r="F25" s="44"/>
      <c r="G25" s="44"/>
      <c r="H25" s="48"/>
      <c r="I25" s="44"/>
      <c r="J25" s="44"/>
    </row>
    <row r="26" spans="1:10">
      <c r="A26" s="44"/>
      <c r="B26" s="44"/>
      <c r="C26" s="44"/>
      <c r="D26" s="44"/>
      <c r="E26" s="71"/>
      <c r="F26" s="44"/>
      <c r="G26" s="44"/>
      <c r="H26" s="48"/>
      <c r="I26" s="44"/>
      <c r="J26" s="44"/>
    </row>
    <row r="27" spans="1:10">
      <c r="A27" s="44"/>
      <c r="B27" s="44"/>
      <c r="C27" s="44"/>
      <c r="D27" s="44"/>
      <c r="E27" s="44"/>
      <c r="F27" s="44"/>
      <c r="G27" s="44"/>
      <c r="H27" s="48"/>
      <c r="I27" s="44"/>
      <c r="J27" s="44"/>
    </row>
    <row r="28" spans="1:10">
      <c r="A28" s="44"/>
      <c r="B28" s="44"/>
      <c r="C28" s="44"/>
      <c r="D28" s="44"/>
      <c r="E28" s="44"/>
      <c r="F28" s="44"/>
      <c r="G28" s="44"/>
      <c r="H28" s="48"/>
      <c r="I28" s="44"/>
      <c r="J28" s="44"/>
    </row>
    <row r="29" spans="1:10">
      <c r="A29" s="44"/>
      <c r="B29" s="44"/>
      <c r="C29" s="44"/>
      <c r="D29" s="44"/>
      <c r="E29" s="44"/>
      <c r="F29" s="44"/>
      <c r="G29" s="44"/>
      <c r="H29" s="48"/>
      <c r="I29" s="44"/>
      <c r="J29" s="44"/>
    </row>
    <row r="30" spans="1:10">
      <c r="A30" s="44"/>
      <c r="B30" s="44"/>
      <c r="C30" s="44"/>
      <c r="D30" s="44"/>
      <c r="E30" s="71"/>
      <c r="F30" s="44"/>
      <c r="G30" s="44"/>
      <c r="H30" s="48"/>
      <c r="I30" s="44"/>
      <c r="J30" s="44"/>
    </row>
    <row r="31" spans="1:10">
      <c r="A31" s="44"/>
      <c r="B31" s="44"/>
      <c r="C31" s="44"/>
      <c r="D31" s="44"/>
      <c r="E31" s="44"/>
      <c r="F31" s="44"/>
      <c r="G31" s="44"/>
      <c r="H31" s="48"/>
      <c r="I31" s="44"/>
      <c r="J31" s="44"/>
    </row>
    <row r="32" spans="1:10">
      <c r="A32" s="44"/>
      <c r="B32" s="44"/>
      <c r="C32" s="44"/>
      <c r="D32" s="44"/>
      <c r="E32" s="44"/>
      <c r="F32" s="44"/>
      <c r="G32" s="44"/>
      <c r="H32" s="48"/>
      <c r="I32" s="44"/>
      <c r="J32" s="44"/>
    </row>
    <row r="33" spans="1:10">
      <c r="A33" s="44"/>
      <c r="B33" s="44"/>
      <c r="C33" s="44"/>
      <c r="D33" s="44"/>
      <c r="E33" s="44"/>
      <c r="F33" s="44"/>
      <c r="G33" s="44"/>
      <c r="H33" s="48"/>
      <c r="I33" s="44"/>
      <c r="J33" s="44"/>
    </row>
    <row r="34" spans="1:10">
      <c r="A34" s="44"/>
      <c r="B34" s="44"/>
      <c r="C34" s="44"/>
      <c r="D34" s="44"/>
      <c r="E34" s="44"/>
      <c r="F34" s="44"/>
      <c r="G34" s="44"/>
      <c r="H34" s="48"/>
      <c r="I34" s="44"/>
      <c r="J34" s="44"/>
    </row>
    <row r="35" spans="1:10">
      <c r="A35" s="44"/>
      <c r="B35" s="44"/>
      <c r="C35" s="44"/>
      <c r="D35" s="44"/>
      <c r="E35" s="44"/>
      <c r="F35" s="44"/>
      <c r="G35" s="44"/>
      <c r="H35" s="48"/>
      <c r="I35" s="44"/>
      <c r="J35" s="44"/>
    </row>
    <row r="36" spans="1:10">
      <c r="A36" s="44"/>
      <c r="B36" s="44"/>
      <c r="C36" s="44"/>
      <c r="D36" s="44"/>
      <c r="E36" s="71"/>
      <c r="F36" s="44"/>
      <c r="G36" s="44"/>
      <c r="H36" s="48"/>
      <c r="I36" s="44"/>
      <c r="J36" s="44"/>
    </row>
    <row r="37" spans="1:10">
      <c r="A37" s="44"/>
      <c r="B37" s="44"/>
      <c r="C37" s="44"/>
      <c r="D37" s="44"/>
      <c r="E37" s="44"/>
      <c r="F37" s="44"/>
      <c r="G37" s="44"/>
      <c r="H37" s="48"/>
      <c r="I37" s="44"/>
      <c r="J37" s="44"/>
    </row>
    <row r="38" spans="1:10">
      <c r="A38" s="44"/>
      <c r="B38" s="44"/>
      <c r="C38" s="44"/>
      <c r="D38" s="44"/>
      <c r="E38" s="44"/>
      <c r="F38" s="44"/>
      <c r="G38" s="44"/>
      <c r="H38" s="48"/>
      <c r="I38" s="44"/>
      <c r="J38" s="44"/>
    </row>
    <row r="39" spans="1:10">
      <c r="A39" s="44"/>
      <c r="B39" s="44"/>
      <c r="C39" s="44"/>
      <c r="D39" s="44"/>
      <c r="E39" s="44"/>
      <c r="F39" s="44"/>
      <c r="G39" s="44"/>
      <c r="H39" s="48"/>
      <c r="I39" s="44"/>
      <c r="J39" s="44"/>
    </row>
    <row r="40" spans="1:10">
      <c r="A40" s="44"/>
      <c r="B40" s="44"/>
      <c r="C40" s="44"/>
      <c r="D40" s="44"/>
      <c r="E40" s="44"/>
      <c r="F40" s="44"/>
      <c r="G40" s="44"/>
      <c r="H40" s="48"/>
      <c r="I40" s="44"/>
      <c r="J40" s="44"/>
    </row>
    <row r="41" spans="1:10">
      <c r="A41" s="44"/>
      <c r="B41" s="44"/>
      <c r="C41" s="44"/>
      <c r="D41" s="44"/>
      <c r="E41" s="71"/>
      <c r="F41" s="44"/>
      <c r="G41" s="44"/>
      <c r="H41" s="48"/>
      <c r="I41" s="44"/>
      <c r="J41" s="44"/>
    </row>
    <row r="42" spans="1:10">
      <c r="A42" s="44"/>
      <c r="B42" s="44"/>
      <c r="C42" s="44"/>
      <c r="D42" s="44"/>
      <c r="E42" s="44"/>
      <c r="F42" s="44"/>
      <c r="G42" s="44"/>
      <c r="H42" s="48"/>
      <c r="I42" s="44"/>
      <c r="J42" s="44"/>
    </row>
    <row r="43" spans="1:10">
      <c r="A43" s="44"/>
      <c r="B43" s="44"/>
      <c r="C43" s="44"/>
      <c r="D43" s="44"/>
      <c r="E43" s="44"/>
      <c r="F43" s="44"/>
      <c r="G43" s="44"/>
      <c r="H43" s="48"/>
      <c r="I43" s="44"/>
      <c r="J43" s="44"/>
    </row>
    <row r="44" spans="1:10">
      <c r="A44" s="44"/>
      <c r="B44" s="44"/>
      <c r="C44" s="44"/>
      <c r="D44" s="44"/>
      <c r="E44" s="44"/>
      <c r="F44" s="44"/>
      <c r="G44" s="44"/>
      <c r="H44" s="48"/>
      <c r="I44" s="44"/>
      <c r="J44" s="44"/>
    </row>
    <row r="45" spans="1:10">
      <c r="A45" s="44"/>
      <c r="B45" s="44"/>
      <c r="C45" s="44"/>
      <c r="D45" s="44"/>
      <c r="E45" s="44"/>
      <c r="F45" s="44"/>
      <c r="G45" s="44"/>
      <c r="H45" s="48"/>
      <c r="I45" s="44"/>
      <c r="J45" s="44"/>
    </row>
    <row r="46" spans="1:10">
      <c r="A46" s="44"/>
      <c r="B46" s="44"/>
      <c r="C46" s="44"/>
      <c r="D46" s="44"/>
      <c r="E46" s="71"/>
      <c r="F46" s="44"/>
      <c r="G46" s="44"/>
      <c r="H46" s="48"/>
      <c r="I46" s="44"/>
      <c r="J46" s="44"/>
    </row>
    <row r="47" spans="1:10">
      <c r="A47" s="44"/>
      <c r="B47" s="44"/>
      <c r="C47" s="44"/>
      <c r="D47" s="44"/>
      <c r="E47" s="44"/>
      <c r="F47" s="44"/>
      <c r="G47" s="44"/>
      <c r="H47" s="48"/>
      <c r="I47" s="44"/>
      <c r="J47" s="44"/>
    </row>
    <row r="48" spans="1:10">
      <c r="A48" s="44"/>
      <c r="B48" s="44"/>
      <c r="C48" s="44"/>
      <c r="D48" s="44"/>
      <c r="E48" s="44"/>
      <c r="F48" s="44"/>
      <c r="G48" s="44"/>
      <c r="H48" s="48"/>
      <c r="I48" s="44"/>
      <c r="J48" s="44"/>
    </row>
    <row r="49" spans="1:10">
      <c r="A49" s="44"/>
      <c r="B49" s="44"/>
      <c r="C49" s="44"/>
      <c r="D49" s="44"/>
      <c r="E49" s="44"/>
      <c r="F49" s="44"/>
      <c r="G49" s="44"/>
      <c r="H49" s="48"/>
      <c r="I49" s="44"/>
      <c r="J49" s="44"/>
    </row>
    <row r="50" spans="1:10">
      <c r="A50" s="44"/>
      <c r="B50" s="44"/>
      <c r="C50" s="44"/>
      <c r="D50" s="44"/>
      <c r="E50" s="44"/>
      <c r="F50" s="44"/>
      <c r="G50" s="44"/>
      <c r="H50" s="48"/>
      <c r="I50" s="44"/>
      <c r="J50" s="44"/>
    </row>
    <row r="51" spans="1:10">
      <c r="A51" s="44"/>
      <c r="B51" s="44"/>
      <c r="C51" s="44"/>
      <c r="D51" s="44"/>
      <c r="E51" s="44"/>
      <c r="F51" s="44"/>
      <c r="G51" s="44"/>
      <c r="H51" s="48"/>
      <c r="I51" s="44"/>
      <c r="J51" s="44"/>
    </row>
    <row r="52" spans="1:10">
      <c r="A52" s="44"/>
      <c r="B52" s="44"/>
      <c r="C52" s="44"/>
      <c r="D52" s="44"/>
      <c r="E52" s="44"/>
      <c r="F52" s="44"/>
      <c r="G52" s="44"/>
      <c r="H52" s="48"/>
      <c r="I52" s="44"/>
      <c r="J52" s="44"/>
    </row>
    <row r="53" spans="1:10">
      <c r="A53" s="44"/>
      <c r="B53" s="44"/>
      <c r="C53" s="44"/>
      <c r="D53" s="44"/>
      <c r="E53" s="71"/>
      <c r="F53" s="44"/>
      <c r="G53" s="44"/>
      <c r="H53" s="48"/>
      <c r="I53" s="44"/>
      <c r="J53" s="44"/>
    </row>
    <row r="54" spans="1:10">
      <c r="A54" s="44"/>
      <c r="B54" s="44"/>
      <c r="C54" s="44"/>
      <c r="D54" s="44"/>
      <c r="E54" s="44"/>
      <c r="F54" s="44"/>
      <c r="G54" s="44"/>
      <c r="H54" s="48"/>
      <c r="I54" s="44"/>
      <c r="J54" s="44"/>
    </row>
    <row r="55" spans="1:10">
      <c r="A55" s="44"/>
      <c r="B55" s="44"/>
      <c r="C55" s="44"/>
      <c r="D55" s="44"/>
      <c r="E55" s="44"/>
      <c r="F55" s="44"/>
      <c r="G55" s="44"/>
      <c r="H55" s="48"/>
      <c r="I55" s="44"/>
      <c r="J55" s="44"/>
    </row>
    <row r="56" spans="1:10">
      <c r="A56" s="44"/>
      <c r="B56" s="44"/>
      <c r="C56" s="44"/>
      <c r="D56" s="44"/>
      <c r="E56" s="44"/>
      <c r="F56" s="44"/>
      <c r="G56" s="44"/>
      <c r="H56" s="48"/>
      <c r="I56" s="44"/>
      <c r="J56" s="44"/>
    </row>
    <row r="57" spans="1:10">
      <c r="A57" s="44"/>
      <c r="B57" s="44"/>
      <c r="C57" s="44"/>
      <c r="D57" s="44"/>
      <c r="E57" s="44"/>
      <c r="F57" s="44"/>
      <c r="G57" s="44"/>
      <c r="H57" s="48"/>
      <c r="I57" s="44"/>
      <c r="J57" s="44"/>
    </row>
    <row r="58" spans="1:10">
      <c r="A58" s="44"/>
      <c r="B58" s="44"/>
      <c r="C58" s="44"/>
      <c r="D58" s="44"/>
      <c r="E58" s="44"/>
      <c r="F58" s="44"/>
      <c r="G58" s="44"/>
      <c r="H58" s="48"/>
      <c r="I58" s="44"/>
      <c r="J58" s="44"/>
    </row>
    <row r="59" spans="1:10">
      <c r="A59" s="44"/>
      <c r="B59" s="44"/>
      <c r="C59" s="44"/>
      <c r="D59" s="44"/>
      <c r="E59" s="44"/>
      <c r="F59" s="44"/>
      <c r="G59" s="44"/>
      <c r="H59" s="48"/>
      <c r="I59" s="44"/>
      <c r="J59" s="44"/>
    </row>
    <row r="60" spans="1:10">
      <c r="A60" s="44"/>
      <c r="B60" s="44"/>
      <c r="C60" s="44"/>
      <c r="D60" s="44"/>
      <c r="E60" s="71"/>
      <c r="F60" s="44"/>
      <c r="G60" s="44"/>
      <c r="H60" s="48"/>
      <c r="I60" s="44"/>
      <c r="J60" s="44"/>
    </row>
    <row r="61" spans="1:10">
      <c r="A61" s="44"/>
      <c r="B61" s="44"/>
      <c r="C61" s="44"/>
      <c r="D61" s="44"/>
      <c r="E61" s="44"/>
      <c r="F61" s="44"/>
      <c r="G61" s="44"/>
      <c r="H61" s="48"/>
      <c r="I61" s="44"/>
      <c r="J61" s="44"/>
    </row>
    <row r="62" spans="1:10">
      <c r="A62" s="44"/>
      <c r="B62" s="44"/>
      <c r="C62" s="44"/>
      <c r="D62" s="44"/>
      <c r="E62" s="44"/>
      <c r="F62" s="44"/>
      <c r="G62" s="44"/>
      <c r="H62" s="48"/>
      <c r="I62" s="44"/>
      <c r="J62" s="44"/>
    </row>
    <row r="63" spans="1:10">
      <c r="A63" s="44"/>
      <c r="B63" s="44"/>
      <c r="C63" s="44"/>
      <c r="D63" s="44"/>
      <c r="E63" s="44"/>
      <c r="F63" s="44"/>
      <c r="G63" s="44"/>
      <c r="H63" s="48"/>
      <c r="I63" s="44"/>
      <c r="J63" s="44"/>
    </row>
    <row r="64" spans="1:10">
      <c r="A64" s="44"/>
      <c r="B64" s="44"/>
      <c r="C64" s="44"/>
      <c r="D64" s="44"/>
      <c r="E64" s="44"/>
      <c r="F64" s="44"/>
      <c r="G64" s="44"/>
      <c r="H64" s="44"/>
      <c r="I64" s="44"/>
      <c r="J64" s="44"/>
    </row>
    <row r="65" spans="1:10">
      <c r="A65" s="48"/>
      <c r="B65" s="44"/>
      <c r="C65" s="44"/>
      <c r="D65" s="44"/>
      <c r="E65" s="44"/>
      <c r="F65" s="44"/>
      <c r="G65" s="48"/>
      <c r="H65" s="44"/>
      <c r="I65" s="44"/>
      <c r="J65" s="44"/>
    </row>
    <row r="66" spans="1:10">
      <c r="A66" s="44"/>
      <c r="B66" s="44"/>
      <c r="C66" s="44"/>
      <c r="D66" s="44"/>
      <c r="E66" s="44"/>
      <c r="F66" s="44"/>
      <c r="G66" s="44"/>
      <c r="H66" s="44"/>
      <c r="I66" s="44"/>
      <c r="J66" s="44"/>
    </row>
    <row r="67" spans="1:10">
      <c r="A67" s="44"/>
      <c r="B67" s="44"/>
      <c r="C67" s="44"/>
      <c r="D67" s="44"/>
      <c r="E67" s="44"/>
      <c r="F67" s="44"/>
      <c r="G67" s="44"/>
      <c r="H67" s="44"/>
      <c r="I67" s="44"/>
      <c r="J67" s="44"/>
    </row>
    <row r="68" spans="1:10">
      <c r="A68" s="44"/>
      <c r="B68" s="44"/>
      <c r="C68" s="44"/>
      <c r="D68" s="44"/>
      <c r="E68" s="44"/>
      <c r="F68" s="44"/>
      <c r="G68" s="44"/>
      <c r="H68" s="44"/>
      <c r="I68" s="44"/>
      <c r="J68" s="44"/>
    </row>
    <row r="69" spans="1:10">
      <c r="A69" s="44"/>
      <c r="B69" s="44"/>
      <c r="C69" s="44"/>
      <c r="D69" s="44"/>
      <c r="E69" s="44"/>
      <c r="F69" s="44"/>
      <c r="G69" s="44"/>
      <c r="H69" s="44"/>
      <c r="I69" s="44"/>
      <c r="J69" s="4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Вод-д до к.4</vt:lpstr>
      <vt:lpstr>Приложение 6</vt:lpstr>
      <vt:lpstr>Приложение 7</vt:lpstr>
      <vt:lpstr>окраска</vt:lpstr>
      <vt:lpstr>'Вод-д до к.4'!Область_печати</vt:lpstr>
    </vt:vector>
  </TitlesOfParts>
  <Company>Grand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Е.Г.</dc:creator>
  <cp:lastModifiedBy>Хамидулин Саяр Гаярович</cp:lastModifiedBy>
  <cp:lastPrinted>2022-06-14T09:39:56Z</cp:lastPrinted>
  <dcterms:created xsi:type="dcterms:W3CDTF">2002-02-11T05:58:42Z</dcterms:created>
  <dcterms:modified xsi:type="dcterms:W3CDTF">2023-09-22T06:34:13Z</dcterms:modified>
</cp:coreProperties>
</file>